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5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<sst xmlns="http://schemas.openxmlformats.org/spreadsheetml/2006/main" count="934" uniqueCount="728">
  <si>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</si>
  <si>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</si>
  <si>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</si>
  <si>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</si>
  <si>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</si>
  <si>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</si>
  <si>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</si>
  <si>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</si>
  <si>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</si>
  <si>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</si>
  <si>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</si>
  <si>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</si>
  <si>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</si>
  <si>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</si>
  <si>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</si>
  <si>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</si>
  <si>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</si>
  <si>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</si>
  <si>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</si>
  <si>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</si>
  <si>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</si>
  <si>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</si>
  <si>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</si>
  <si>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</si>
  <si>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</si>
  <si>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</si>
  <si>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</si>
  <si>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</si>
  <si>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</si>
  <si>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</si>
  <si>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</si>
  <si>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</si>
  <si>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</si>
  <si>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</si>
  <si>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</si>
  <si>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</si>
  <si>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</si>
  <si>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</si>
  <si>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</si>
  <si>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</si>
  <si>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</si>
  <si>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</si>
  <si>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</si>
  <si>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</si>
  <si>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</si>
  <si>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</si>
  <si>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</si>
  <si>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</si>
  <si>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</si>
  <si>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</si>
  <si>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</si>
  <si>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</si>
  <si>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</si>
  <si>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</si>
  <si>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</si>
  <si>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</si>
  <si>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</si>
  <si>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</si>
  <si>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</si>
  <si>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</si>
  <si>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</si>
  <si>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</si>
  <si>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</si>
  <si>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</si>
  <si>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</si>
  <si>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</si>
  <si>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</si>
  <si>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</si>
  <si>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</si>
  <si>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</si>
  <si>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</si>
  <si>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</si>
  <si>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</si>
  <si>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</si>
  <si>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</si>
  <si>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</si>
  <si>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</si>
  <si>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</si>
  <si>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</si>
  <si>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</si>
  <si>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</si>
  <si>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</si>
  <si>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</si>
  <si>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</si>
  <si>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</si>
  <si>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</si>
  <si>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</si>
  <si>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</si>
  <si>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</si>
  <si>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</si>
  <si>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</si>
  <si>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</si>
  <si>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</si>
  <si>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</si>
  <si>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</si>
  <si>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</si>
  <si>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</si>
  <si>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</si>
  <si>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</si>
  <si>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</si>
  <si>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</si>
  <si>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</si>
  <si>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</si>
  <si>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</si>
  <si>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</si>
  <si>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</si>
  <si>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</si>
  <si>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</si>
  <si>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</si>
  <si>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</si>
  <si>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</si>
  <si>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</si>
  <si>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</si>
  <si>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</si>
  <si>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</si>
  <si>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</si>
  <si>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</si>
  <si>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</si>
  <si>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</si>
  <si>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</si>
  <si>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</si>
  <si>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</si>
  <si>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</si>
  <si>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</si>
  <si>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</si>
  <si>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</si>
  <si>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</si>
  <si>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</si>
  <si>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</si>
  <si>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</si>
  <si>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</si>
  <si>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</si>
  <si>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</si>
  <si>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</si>
  <si>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</si>
  <si>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</si>
  <si>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</si>
  <si>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</si>
  <si>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</si>
  <si>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</si>
  <si>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</si>
  <si>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</si>
  <si>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</si>
  <si>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</si>
  <si>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</si>
  <si>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</si>
  <si>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</si>
  <si>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</si>
  <si>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</si>
  <si>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</si>
  <si>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</si>
  <si>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</si>
  <si>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</si>
  <si>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</si>
  <si>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</si>
  <si>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</si>
  <si>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</si>
  <si>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</si>
  <si>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</si>
  <si>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</si>
  <si>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</si>
  <si>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</si>
  <si>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</si>
  <si>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</si>
  <si>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</si>
  <si>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</si>
  <si>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</si>
  <si>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</si>
  <si>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</si>
  <si>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</si>
  <si>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</si>
  <si>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</si>
  <si>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</si>
  <si>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</si>
  <si>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</si>
  <si>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</si>
  <si>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</si>
  <si>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</si>
  <si>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</si>
  <si>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</si>
  <si>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</si>
  <si>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</si>
  <si>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</si>
  <si>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</si>
  <si>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</si>
  <si>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</si>
  <si>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</si>
  <si>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</si>
  <si>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</si>
  <si>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</si>
  <si>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</si>
  <si>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</si>
  <si>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</si>
  <si>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</si>
  <si>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</si>
  <si>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</si>
  <si>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</si>
  <si>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</si>
  <si>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</si>
  <si>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</si>
  <si>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</si>
  <si>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</si>
  <si>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</si>
  <si>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</si>
  <si>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</si>
  <si>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</si>
  <si>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</si>
  <si>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</si>
  <si>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</si>
  <si>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</si>
  <si>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</si>
  <si>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</si>
  <si>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</si>
  <si>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</si>
  <si>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</si>
  <si>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</si>
  <si>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</si>
  <si>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</si>
  <si>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</si>
  <si>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</si>
  <si>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</si>
  <si>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</si>
  <si>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</si>
  <si>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</si>
  <si>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</si>
  <si>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</si>
  <si>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</si>
  <si>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</si>
  <si>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</si>
  <si>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</si>
  <si>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</si>
  <si>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</si>
  <si>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</si>
  <si>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</si>
  <si>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</si>
  <si>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</si>
  <si>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</si>
  <si>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</si>
  <si>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</si>
  <si>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</si>
  <si>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</si>
  <si>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</si>
  <si>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</si>
  <si>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</si>
  <si>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</si>
  <si>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</si>
  <si>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</si>
  <si>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</si>
  <si>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</si>
  <si>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</si>
  <si>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</si>
  <si>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</si>
  <si>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</si>
  <si>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</si>
  <si>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</si>
  <si>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</si>
  <si>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</si>
  <si>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</si>
  <si>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</si>
  <si>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</si>
  <si>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</si>
  <si>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</si>
  <si>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</si>
  <si>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</si>
  <si>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</si>
  <si>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</si>
  <si>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</si>
  <si>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</si>
  <si>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</si>
  <si>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</si>
  <si>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</si>
  <si>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</si>
  <si>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</si>
  <si>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</si>
  <si>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</si>
  <si>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</si>
  <si>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</si>
  <si>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</si>
  <si>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</si>
  <si>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</si>
  <si>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</si>
  <si>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</si>
  <si>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</si>
  <si>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</si>
  <si>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</si>
  <si>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</si>
  <si>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</si>
  <si>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</si>
  <si>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</si>
  <si>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</si>
  <si>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</si>
  <si>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</si>
  <si>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</si>
  <si>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</si>
  <si>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</si>
  <si>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</si>
  <si>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</si>
  <si>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</si>
  <si>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</si>
  <si>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</si>
  <si>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</si>
  <si>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</si>
  <si>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</si>
  <si>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</si>
  <si>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</si>
  <si>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</si>
  <si>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</si>
  <si>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</si>
  <si>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</si>
  <si>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</si>
  <si>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</si>
  <si>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</si>
  <si>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</si>
  <si>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</si>
  <si>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</si>
  <si>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</si>
  <si>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</si>
  <si>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</si>
  <si>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</si>
  <si>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</si>
  <si>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</si>
  <si>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</si>
  <si>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</si>
  <si>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</si>
  <si>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</si>
  <si>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</si>
  <si>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</si>
  <si>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</si>
  <si>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</si>
  <si>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</si>
  <si>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</si>
  <si>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</si>
  <si>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</si>
  <si>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</si>
  <si>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</si>
  <si>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</si>
  <si>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</si>
  <si>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</si>
  <si>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</si>
  <si>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</si>
  <si>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</si>
  <si>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</si>
  <si>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</si>
  <si>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</si>
  <si>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</si>
  <si>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</si>
  <si>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</si>
  <si>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</si>
  <si>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</si>
  <si>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</si>
  <si>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</si>
  <si>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</si>
  <si>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</si>
  <si>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</si>
  <si>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</si>
  <si>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</si>
  <si>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</si>
  <si>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</si>
  <si>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</si>
  <si>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</si>
  <si>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</si>
  <si>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</si>
  <si>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</si>
  <si>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</si>
  <si>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</si>
  <si>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</si>
  <si>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</si>
  <si>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</si>
  <si>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</si>
  <si>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</si>
  <si>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</si>
  <si>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</si>
  <si>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</si>
  <si>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</si>
  <si>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</si>
  <si>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</si>
  <si>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</si>
  <si>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</si>
  <si>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</si>
  <si>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</si>
  <si>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</si>
  <si>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</si>
  <si>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</si>
  <si>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</si>
  <si>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</si>
  <si>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</si>
  <si>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</si>
  <si>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</si>
  <si>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</si>
  <si>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</si>
  <si>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</si>
  <si>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</si>
  <si>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</si>
  <si>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</si>
  <si>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</si>
  <si>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</si>
  <si>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</si>
  <si>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</si>
  <si>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</si>
  <si>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</si>
  <si>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</si>
  <si>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</si>
  <si>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</si>
  <si>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</si>
  <si>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</si>
  <si>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</si>
  <si>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</si>
  <si>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</si>
  <si>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</si>
  <si>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</si>
  <si>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</si>
  <si>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</si>
  <si>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</si>
  <si>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</si>
  <si>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</si>
  <si>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</si>
  <si>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</si>
  <si>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</si>
  <si>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</si>
  <si>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</si>
  <si>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</si>
  <si>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</si>
  <si>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</si>
  <si>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</si>
  <si>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</si>
  <si>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</si>
  <si>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</si>
  <si>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</si>
  <si>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</si>
  <si>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</si>
  <si>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</si>
  <si>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</si>
  <si>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</si>
  <si>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</si>
  <si>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</si>
  <si>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</si>
  <si>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</si>
  <si>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</si>
  <si>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</si>
  <si>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</si>
  <si>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</si>
  <si>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</si>
  <si>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</si>
  <si>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</si>
  <si>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</si>
  <si>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</si>
  <si>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</si>
  <si>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</si>
  <si>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</si>
  <si>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</si>
  <si>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</si>
  <si>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</si>
  <si>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</si>
  <si>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</si>
  <si>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</si>
  <si>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</si>
  <si>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</si>
  <si>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</si>
  <si>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</si>
  <si>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</si>
  <si>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</si>
  <si>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</si>
  <si>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</si>
  <si>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</si>
  <si>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</si>
  <si>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</si>
  <si>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</si>
  <si>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</si>
  <si>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</si>
  <si>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</si>
  <si>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</si>
  <si>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</si>
  <si>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</si>
  <si>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</si>
  <si>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</si>
  <si>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</si>
  <si>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</si>
  <si>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</si>
  <si>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</si>
  <si>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</si>
  <si>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</si>
  <si>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</si>
  <si>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</si>
  <si>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</si>
  <si>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</si>
  <si>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</si>
  <si>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</si>
  <si>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</si>
  <si>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</si>
  <si>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</si>
  <si>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</si>
  <si>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</si>
  <si>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</si>
  <si>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</si>
  <si>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</si>
  <si>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</si>
  <si>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</si>
  <si>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</si>
  <si>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</si>
  <si>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</si>
  <si>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</si>
  <si>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</si>
  <si>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</si>
  <si>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</si>
  <si>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</si>
  <si>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</si>
  <si>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</si>
  <si>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</si>
  <si>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</si>
  <si>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</si>
  <si>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</si>
  <si>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</si>
  <si>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</si>
  <si>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</si>
  <si>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</si>
  <si>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</si>
  <si>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</si>
  <si>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</si>
  <si>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</si>
  <si>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</si>
  <si>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</si>
  <si>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</si>
  <si>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</si>
  <si>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</si>
  <si>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</si>
  <si>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</si>
  <si>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</si>
  <si>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</si>
  <si>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</si>
  <si>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</si>
  <si>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</si>
  <si>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</si>
  <si>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</si>
  <si>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</si>
  <si>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</si>
  <si>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</si>
  <si>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</si>
  <si>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</si>
  <si>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</si>
  <si>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</si>
  <si>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</si>
  <si>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</si>
  <si>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</si>
  <si>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</si>
  <si>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</si>
  <si>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</si>
  <si>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</si>
  <si>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</si>
  <si>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</si>
  <si>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</si>
  <si>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</si>
  <si>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</si>
  <si>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</si>
  <si>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</si>
  <si>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</si>
  <si>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</si>
  <si>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</si>
  <si>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</si>
  <si>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</si>
  <si>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</si>
  <si>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</si>
  <si>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</si>
  <si>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</si>
  <si>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</si>
  <si>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</si>
  <si>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</si>
  <si>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</si>
  <si>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</si>
  <si>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</si>
  <si>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</si>
  <si>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</si>
  <si>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</si>
  <si>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</si>
  <si>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</si>
  <si>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</si>
  <si>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</si>
  <si>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</si>
  <si>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</si>
  <si>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</si>
  <si>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</si>
  <si>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</si>
  <si>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</si>
  <si>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</si>
  <si>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</si>
  <si>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</si>
  <si>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</si>
  <si>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sastavio/la:</t>
  </si>
  <si>
    <t>Direktor emitenta:</t>
  </si>
  <si>
    <t>Obrazac OEI-OS</t>
  </si>
  <si>
    <t xml:space="preserve"> Naziv emitenta: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</si>
  <si>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</si>
  <si>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</si>
  <si>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</si>
  <si>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</si>
  <si>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</si>
  <si>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</si>
  <si>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</si>
  <si>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</si>
  <si>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r>
      <t xml:space="preserve">Matični broj 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</si>
  <si>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</si>
  <si>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</si>
  <si>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</si>
  <si>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</si>
  <si>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</si>
  <si>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</si>
  <si>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</si>
  <si>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</si>
  <si>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</si>
  <si>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</si>
  <si>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</si>
  <si>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</si>
  <si>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</si>
  <si>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</si>
  <si>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</si>
  <si>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</si>
  <si>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</si>
  <si>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</si>
  <si>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</si>
  <si>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</si>
  <si>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</si>
  <si>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</si>
  <si>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</si>
  <si>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</si>
  <si>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</si>
  <si>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</si>
  <si>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</si>
  <si>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</si>
  <si>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</si>
  <si>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</si>
  <si>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</si>
  <si>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</si>
  <si>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</si>
  <si>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</si>
  <si>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</si>
  <si>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</si>
  <si>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</si>
  <si>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</si>
  <si>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</si>
  <si>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</si>
  <si>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</si>
  <si>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</si>
  <si>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</si>
  <si>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</si>
  <si>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</si>
  <si>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</si>
  <si>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</si>
  <si>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r>
      <t xml:space="preserve">Stanje </t>
    </r>
    <r>
      <rPr>
        <b/>
        <u val="single"/>
        <sz val="10"/>
        <rFont val="Arial"/>
        <family val="2"/>
      </rPr>
      <t xml:space="preserve">  30.06.   </t>
    </r>
    <r>
      <rPr>
        <b/>
        <sz val="10"/>
        <rFont val="Arial"/>
        <family val="2"/>
      </rPr>
      <t xml:space="preserve"> tekuće godine</t>
    </r>
  </si>
  <si>
    <r>
      <t xml:space="preserve">Naziv društva za osiguranje : </t>
    </r>
    <r>
      <rPr>
        <b/>
        <u val="single"/>
        <sz val="10"/>
        <rFont val="Arial"/>
        <family val="2"/>
      </rPr>
      <t>DD ZA OSIGURANJE "CAMELIJA" BIHAĆ</t>
    </r>
  </si>
  <si>
    <r>
      <t>Sjedište :</t>
    </r>
    <r>
      <rPr>
        <b/>
        <u val="single"/>
        <sz val="10"/>
        <rFont val="Arial"/>
        <family val="2"/>
      </rPr>
      <t xml:space="preserve">          BIHAĆ , 5.KORPUSA 3        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</si>
  <si>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   66.030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</si>
  <si>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4263232820000                                           </t>
    </r>
  </si>
  <si>
    <r>
      <t xml:space="preserve">U </t>
    </r>
    <r>
      <rPr>
        <u val="single"/>
        <sz val="10"/>
        <rFont val="Arial"/>
        <family val="2"/>
      </rPr>
      <t xml:space="preserve"> Bihaću                  </t>
    </r>
  </si>
  <si>
    <t>01.01. do 30.06. prethodne godine</t>
  </si>
  <si>
    <t>01.01. do 30.06. tekuće godine</t>
  </si>
  <si>
    <r>
      <t xml:space="preserve">U </t>
    </r>
    <r>
      <rPr>
        <u val="single"/>
        <sz val="10"/>
        <rFont val="Arial"/>
        <family val="2"/>
      </rPr>
      <t xml:space="preserve">Bihaću               </t>
    </r>
    <r>
      <rPr>
        <u val="single"/>
        <sz val="10"/>
        <rFont val="Arial"/>
        <family val="2"/>
      </rPr>
      <t xml:space="preserve">   </t>
    </r>
  </si>
  <si>
    <r>
      <t xml:space="preserve">U </t>
    </r>
    <r>
      <rPr>
        <u val="single"/>
        <sz val="10"/>
        <rFont val="Arial"/>
        <family val="2"/>
      </rPr>
      <t xml:space="preserve">Bihaću                    </t>
    </r>
  </si>
  <si>
    <r>
      <t xml:space="preserve">U </t>
    </r>
    <r>
      <rPr>
        <u val="single"/>
        <sz val="10"/>
        <rFont val="Arial"/>
        <family val="2"/>
      </rPr>
      <t xml:space="preserve">Bihaću       </t>
    </r>
    <r>
      <rPr>
        <u val="single"/>
        <sz val="10"/>
        <rFont val="Arial"/>
        <family val="2"/>
      </rPr>
      <t xml:space="preserve">           </t>
    </r>
  </si>
  <si>
    <t>www.camelija-osiguranje.com</t>
  </si>
  <si>
    <t>camelija@bih.net.ba</t>
  </si>
  <si>
    <t>Adnan Bošnjić</t>
  </si>
  <si>
    <t>Mensur  Čavkić</t>
  </si>
  <si>
    <t>12. Djelatnost emitenta</t>
  </si>
  <si>
    <r>
      <t xml:space="preserve">na dan </t>
    </r>
    <r>
      <rPr>
        <u val="single"/>
        <sz val="10"/>
        <rFont val="Arial"/>
        <family val="2"/>
      </rPr>
      <t xml:space="preserve">  30.06.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15  </t>
    </r>
    <r>
      <rPr>
        <sz val="10"/>
        <rFont val="Arial"/>
        <family val="2"/>
      </rPr>
      <t xml:space="preserve"> godine</t>
    </r>
  </si>
  <si>
    <r>
      <t xml:space="preserve">za razdoblje od </t>
    </r>
    <r>
      <rPr>
        <u val="single"/>
        <sz val="10"/>
        <rFont val="Arial"/>
        <family val="2"/>
      </rPr>
      <t xml:space="preserve">   01.01.2015.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30.06.2015.    </t>
    </r>
    <r>
      <rPr>
        <sz val="10"/>
        <rFont val="Arial"/>
        <family val="2"/>
      </rPr>
      <t xml:space="preserve"> godine</t>
    </r>
  </si>
  <si>
    <r>
      <t xml:space="preserve">Dana </t>
    </r>
    <r>
      <rPr>
        <u val="single"/>
        <sz val="10"/>
        <rFont val="Arial"/>
        <family val="2"/>
      </rPr>
      <t>31.07.2015.godine</t>
    </r>
  </si>
  <si>
    <r>
      <t xml:space="preserve">Dana  </t>
    </r>
    <r>
      <rPr>
        <u val="single"/>
        <sz val="9"/>
        <rFont val="Arial"/>
        <family val="2"/>
      </rPr>
      <t>31.07.2015.godine</t>
    </r>
  </si>
  <si>
    <r>
      <t>za</t>
    </r>
    <r>
      <rPr>
        <b/>
        <u val="single"/>
        <sz val="10"/>
        <rFont val="Arial"/>
        <family val="2"/>
      </rPr>
      <t xml:space="preserve">     2015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30.06     </t>
    </r>
  </si>
  <si>
    <r>
      <t xml:space="preserve">Dana </t>
    </r>
    <r>
      <rPr>
        <u val="single"/>
        <sz val="10"/>
        <rFont val="Arial"/>
        <family val="2"/>
      </rPr>
      <t>31.07.2015.</t>
    </r>
    <r>
      <rPr>
        <u val="single"/>
        <sz val="10"/>
        <rFont val="Arial"/>
        <family val="2"/>
      </rPr>
      <t xml:space="preserve">godine     </t>
    </r>
  </si>
  <si>
    <r>
      <t xml:space="preserve">Za period koji završava na dan </t>
    </r>
    <r>
      <rPr>
        <u val="single"/>
        <sz val="10"/>
        <rFont val="Arial"/>
        <family val="2"/>
      </rPr>
      <t xml:space="preserve">     30. 06. 2015.    </t>
    </r>
    <r>
      <rPr>
        <sz val="10"/>
        <rFont val="Arial"/>
        <family val="2"/>
      </rPr>
      <t xml:space="preserve"> godine</t>
    </r>
  </si>
  <si>
    <r>
      <t xml:space="preserve">Dana  </t>
    </r>
    <r>
      <rPr>
        <u val="single"/>
        <sz val="10"/>
        <rFont val="Arial"/>
        <family val="2"/>
      </rPr>
      <t>31.07.2015.godine</t>
    </r>
  </si>
  <si>
    <t>1. Stanje na dan 31.12.2013.godine</t>
  </si>
  <si>
    <r>
      <t xml:space="preserve">Šifra djelatnosti : </t>
    </r>
    <r>
      <rPr>
        <b/>
        <u val="single"/>
        <sz val="10"/>
        <rFont val="Arial"/>
        <family val="2"/>
      </rPr>
      <t xml:space="preserve">       65.12                                                                      </t>
    </r>
  </si>
  <si>
    <r>
      <t>4. Ponovno iskazano stanje na dan 31.12.2013,odnosno 01.01.20</t>
    </r>
    <r>
      <rPr>
        <b/>
        <u val="single"/>
        <sz val="10"/>
        <rFont val="Arial"/>
        <family val="2"/>
      </rPr>
      <t>14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</si>
  <si>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14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15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</si>
  <si>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14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>15.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</si>
  <si>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30.06.20</t>
    </r>
    <r>
      <rPr>
        <b/>
        <u val="single"/>
        <sz val="10"/>
        <rFont val="Arial"/>
        <family val="2"/>
      </rPr>
      <t>15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</si>
  <si>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t>U   Bihaću , 31.07.2015.godine</t>
  </si>
  <si>
    <t>03-37-148  -prvi upis, 02-37-2925-posljednji upis usklađenja kapitala</t>
  </si>
  <si>
    <t>Dioničko društvo za osiguranje ''CAMELIJA'' , D.D. za osiguranje'' CAMELIJA''Bihać</t>
  </si>
  <si>
    <t xml:space="preserve">77000, Bihać, Ul. Petog Korpusa broj 3. </t>
  </si>
  <si>
    <t>037/224/110 ,037/228/436</t>
  </si>
  <si>
    <t>ostalo  osiguranje - neživotna  osiguranja  65.12</t>
  </si>
  <si>
    <t xml:space="preserve">'REVIK''  d.o.o. Sarajevo, Revizija, računovodstvo,konsalting </t>
  </si>
  <si>
    <t>da izvještaji su revidirani</t>
  </si>
  <si>
    <t>Ćirić Hava, Emira Čavkić Bibanović, Enisa Družić</t>
  </si>
  <si>
    <t>Ekrema Čavkić, Čaušević Eldin, Hodžić Muhamed</t>
  </si>
  <si>
    <t>Adnan Bošnjić -direktor, Aida Crnkić - izvršni direktor</t>
  </si>
  <si>
    <t>Čavkić Ekrema - 3 % ( na početku i na kraju perioda )</t>
  </si>
  <si>
    <t>'ČAVKIĆ'' doo Bihać 64,00%;HUT ''ADUNA'' d.d. Bihać 19,92 %;Čavkić Irfan 12,64%</t>
  </si>
  <si>
    <t>nema</t>
  </si>
  <si>
    <t xml:space="preserve">27.03.2015.godine  u Bihaću </t>
  </si>
  <si>
    <t>1.   Izbor radnih tijela Skupštine</t>
  </si>
  <si>
    <t>2.   Usvajanje Zapisnika sa posljednje  sjednice Skupštine održane 25.03.2014.god.</t>
  </si>
  <si>
    <t>3.   Donošenje Odluke o  usvajanju godišnjeg  izvještaja za 2014.koji uključuje finansijske        izvještaje,izvještaj eksternog  revizora , Nadzornog odbora i Odbora za reviziju</t>
  </si>
  <si>
    <t>4.  Donošenje Odluke o  usvajanju godišnjeg  izvještaja internog revizora za 2014.g.</t>
  </si>
  <si>
    <t>5. Donošenje Odluke o izmjenama i dopunama Statuta Dioničkog društva za osiguranje</t>
  </si>
  <si>
    <t xml:space="preserve">     ''CAMELIJA'' Bihać </t>
  </si>
  <si>
    <t xml:space="preserve">6.  Donošenje Odluke o smanjenju dioničkog kapitala Društva smanjenjem nominalne </t>
  </si>
  <si>
    <t xml:space="preserve">     vrijednosti dionica, a radi usklađenja obavljanja registrirane djelatnosti</t>
  </si>
  <si>
    <t>7. Donošenje Odluke o pokriću gubitka ostvarenog po godišnjem obračunu za 2014.god.</t>
  </si>
  <si>
    <t>8. Donošenje Odluke o  izglasavanju povjerenja članovima Nadzornog odbora</t>
  </si>
  <si>
    <t>9. Donošenje Odluke razrješenju člana Odbora za reviziju</t>
  </si>
  <si>
    <t>10. Donošenje Odluke o imenovanju člana Odbora za reviziju</t>
  </si>
  <si>
    <t>11.Donošenje Odluke o izboru  vanjskog revizora za 2014.god.</t>
  </si>
  <si>
    <t>12. Razno</t>
  </si>
  <si>
    <t xml:space="preserve">1. Odluka o usvajanju godišnjeg  finansijskog izvještaja  za  2014.godinu  </t>
  </si>
  <si>
    <t>2. Odluka o  usvajanju godišnjeg  izvještaja internog revizora za 2014.god.</t>
  </si>
  <si>
    <t>3. Odluka o usvajanju izvještaja uprave o poduzetim mjerama u 2014.god. na otklanjanju</t>
  </si>
  <si>
    <t xml:space="preserve">4. Odluka o smanjenju dioničkog kapitala D.D. za osiguranje ''CAMELIJA'' Bihać </t>
  </si>
  <si>
    <t xml:space="preserve">    nominalne vrijednosti dionica,a radi usklađenja obavljanja registrirane djelatnosti</t>
  </si>
  <si>
    <t>5. Odluka o izmjenama i dopunama Statuta D.D. za osiguranje '' CAMELIJA'' Bihać</t>
  </si>
  <si>
    <t>6. Odluka o pokriću gubitka ostvarenog po godišnjem obračunu za 2014.godinu</t>
  </si>
  <si>
    <t>7. Odluka o izglasavanju povjerenja članovima Nadzornog odbora Društva</t>
  </si>
  <si>
    <t>8. Odluka o razrješenju dužnosati  člana Odbora za reviziju</t>
  </si>
  <si>
    <t>9. Odluka o imenovanju člana Odbora za reviziju</t>
  </si>
  <si>
    <t>10 Odluka o izboru  vanjskog revizora za 2014.godinu</t>
  </si>
  <si>
    <t xml:space="preserve">Društvo je ostvarilo gubitak u poslovanju u iznosu 2.243.864,52 KM,a kao posljedica </t>
  </si>
  <si>
    <t>dosljedne primjene podzakonskih i internih propisa u dijelu koji se odnosi vrednovanje</t>
  </si>
  <si>
    <t>bilansnih i vanbilansih pozicija ( potraživanja i razgraničeni troškovi pribave ),ali i u dijelu</t>
  </si>
  <si>
    <t>koji se odnosi na obračun tehničkih rezervi -posebno rezerve za nastale neprijavljene štete</t>
  </si>
  <si>
    <t>od 01.01. do 30.06. 2015. godine</t>
  </si>
  <si>
    <t xml:space="preserve">2500  dionica nominalne vrijednosti  1.600 KM po dionici </t>
  </si>
  <si>
    <t>pokriven shodno Odluci skupštine broj 129/15 od 27.03.2015.god</t>
  </si>
  <si>
    <t xml:space="preserve">za obavljanje djelatnosti </t>
  </si>
  <si>
    <t>U  Bihaću   ,  31.07.2015. godine</t>
  </si>
  <si>
    <t xml:space="preserve">    nedostataka i nepravilnosti povodom nalaza interne revizije</t>
  </si>
  <si>
    <t>AOP 085- Bilanse stanja (2014.)-gubitak u poslovanju 2.243.865</t>
  </si>
  <si>
    <t>iz sredstava rezervi društva i viška kapitala iznad propisanog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</si>
</sst>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m\o\n\th\ d\,\ yyyy"/>
    <numFmt numFmtId="173" formatCode="#,#00"/>
    <numFmt numFmtId="174" formatCode="#,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2"/>
      <name val="Times New Roman"/>
      <family val="1"/>
    </font>
    <font>
      <u val="single"/>
      <sz val="9"/>
      <name val="Arial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dashed"/>
      <bottom style="dotted"/>
    </border>
    <border>
      <left style="medium"/>
      <right style="medium"/>
      <top style="dotted"/>
      <bottom style="dash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172" fontId="11" fillId="0" borderId="0">
      <alignment/>
      <protection locked="0"/>
    </xf>
    <xf numFmtId="0" fontId="13" fillId="4" borderId="0" applyNumberFormat="0" applyBorder="0" applyAlignment="0" applyProtection="0"/>
    <xf numFmtId="173" fontId="11" fillId="0" borderId="0">
      <alignment/>
      <protection locked="0"/>
    </xf>
    <xf numFmtId="174" fontId="17" fillId="0" borderId="0">
      <alignment/>
      <protection locked="0"/>
    </xf>
    <xf numFmtId="174" fontId="17" fillId="0" borderId="0">
      <alignment/>
      <protection locked="0"/>
    </xf>
    <xf numFmtId="0" fontId="18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24" fillId="21" borderId="2" applyNumberFormat="0" applyAlignment="0" applyProtection="0"/>
    <xf numFmtId="0" fontId="9" fillId="21" borderId="3" applyNumberFormat="0" applyAlignment="0" applyProtection="0"/>
    <xf numFmtId="0" fontId="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0" fillId="23" borderId="8" applyNumberFormat="0" applyAlignment="0" applyProtection="0"/>
    <xf numFmtId="0" fontId="23" fillId="0" borderId="0">
      <alignment vertical="top"/>
      <protection/>
    </xf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11" fillId="0" borderId="9">
      <alignment/>
      <protection locked="0"/>
    </xf>
    <xf numFmtId="0" fontId="19" fillId="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59" applyFont="1" applyBorder="1" applyAlignment="1">
      <alignment wrapText="1" shrinkToFi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57" applyNumberFormat="1" applyFont="1" applyFill="1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31" fillId="0" borderId="10" xfId="59" applyFont="1" applyBorder="1" applyAlignment="1">
      <alignment wrapText="1"/>
      <protection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0" fillId="0" borderId="10" xfId="59" applyFont="1" applyBorder="1" applyAlignment="1">
      <alignment wrapText="1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1" fillId="0" borderId="10" xfId="59" applyFont="1" applyBorder="1" applyAlignment="1">
      <alignment horizontal="left" wrapText="1"/>
      <protection/>
    </xf>
    <xf numFmtId="0" fontId="1" fillId="0" borderId="26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9" fontId="28" fillId="0" borderId="12" xfId="57" applyNumberFormat="1" applyFont="1" applyFill="1" applyBorder="1" applyAlignment="1">
      <alignment horizontal="center" vertical="center" wrapText="1"/>
      <protection/>
    </xf>
    <xf numFmtId="0" fontId="30" fillId="0" borderId="10" xfId="59" applyFont="1" applyBorder="1" applyAlignment="1">
      <alignment vertical="center" wrapText="1"/>
      <protection/>
    </xf>
    <xf numFmtId="0" fontId="31" fillId="0" borderId="10" xfId="59" applyFont="1" applyBorder="1" applyAlignment="1">
      <alignment vertical="center" wrapText="1"/>
      <protection/>
    </xf>
    <xf numFmtId="49" fontId="28" fillId="24" borderId="18" xfId="57" applyNumberFormat="1" applyFont="1" applyFill="1" applyBorder="1" applyAlignment="1">
      <alignment horizontal="center" vertical="center" wrapText="1"/>
      <protection/>
    </xf>
    <xf numFmtId="0" fontId="1" fillId="0" borderId="30" xfId="0" applyFont="1" applyFill="1" applyBorder="1" applyAlignment="1">
      <alignment horizontal="center" vertical="center" wrapText="1"/>
    </xf>
    <xf numFmtId="0" fontId="31" fillId="0" borderId="31" xfId="59" applyFont="1" applyBorder="1" applyAlignment="1">
      <alignment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28" fillId="24" borderId="35" xfId="57" applyNumberFormat="1" applyFont="1" applyFill="1" applyBorder="1" applyAlignment="1">
      <alignment horizontal="center" vertical="center" wrapText="1"/>
      <protection/>
    </xf>
    <xf numFmtId="0" fontId="1" fillId="0" borderId="35" xfId="0" applyFont="1" applyFill="1" applyBorder="1" applyAlignment="1">
      <alignment horizontal="center" vertical="center" wrapText="1"/>
    </xf>
    <xf numFmtId="0" fontId="31" fillId="0" borderId="35" xfId="59" applyFont="1" applyBorder="1" applyAlignment="1">
      <alignment wrapText="1"/>
      <protection/>
    </xf>
    <xf numFmtId="0" fontId="1" fillId="0" borderId="35" xfId="0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59" applyFont="1" applyBorder="1" applyAlignment="1">
      <alignment wrapText="1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59" applyFont="1" applyBorder="1" applyAlignment="1">
      <alignment horizontal="left" wrapText="1"/>
      <protection/>
    </xf>
    <xf numFmtId="0" fontId="31" fillId="0" borderId="10" xfId="59" applyFont="1" applyBorder="1" applyAlignment="1">
      <alignment horizontal="left" vertical="center" wrapText="1"/>
      <protection/>
    </xf>
    <xf numFmtId="0" fontId="1" fillId="0" borderId="31" xfId="0" applyFont="1" applyFill="1" applyBorder="1" applyAlignment="1">
      <alignment horizontal="left" vertical="center" wrapText="1"/>
    </xf>
    <xf numFmtId="49" fontId="28" fillId="24" borderId="17" xfId="57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59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0" fillId="0" borderId="31" xfId="59" applyFont="1" applyBorder="1" applyAlignment="1">
      <alignment horizontal="left" wrapTex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16" fontId="1" fillId="0" borderId="36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6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8" xfId="0" applyFont="1" applyBorder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/>
    </xf>
    <xf numFmtId="3" fontId="0" fillId="0" borderId="40" xfId="0" applyNumberFormat="1" applyFont="1" applyBorder="1" applyAlignment="1">
      <alignment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7" xfId="57" applyNumberFormat="1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3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49" fontId="35" fillId="0" borderId="4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41" fillId="0" borderId="21" xfId="0" applyNumberFormat="1" applyFont="1" applyBorder="1" applyAlignment="1">
      <alignment horizontal="center" vertical="center"/>
    </xf>
    <xf numFmtId="49" fontId="41" fillId="0" borderId="44" xfId="0" applyNumberFormat="1" applyFont="1" applyBorder="1" applyAlignment="1">
      <alignment horizontal="center" vertical="center"/>
    </xf>
    <xf numFmtId="49" fontId="41" fillId="0" borderId="45" xfId="0" applyNumberFormat="1" applyFont="1" applyBorder="1" applyAlignment="1">
      <alignment horizontal="center" vertical="center"/>
    </xf>
    <xf numFmtId="49" fontId="41" fillId="0" borderId="46" xfId="0" applyNumberFormat="1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0" fillId="0" borderId="12" xfId="55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12" xfId="55" applyNumberFormat="1" applyFont="1" applyBorder="1" applyAlignment="1">
      <alignment horizontal="center" vertical="center" shrinkToFit="1"/>
      <protection/>
    </xf>
    <xf numFmtId="49" fontId="0" fillId="0" borderId="12" xfId="55" applyNumberFormat="1" applyFont="1" applyFill="1" applyBorder="1" applyAlignment="1">
      <alignment horizontal="center" vertical="center"/>
      <protection/>
    </xf>
    <xf numFmtId="49" fontId="2" fillId="0" borderId="12" xfId="55" applyNumberFormat="1" applyFont="1" applyBorder="1" applyAlignment="1">
      <alignment horizontal="center" vertical="center"/>
      <protection/>
    </xf>
    <xf numFmtId="49" fontId="0" fillId="0" borderId="18" xfId="55" applyNumberFormat="1" applyFon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0" xfId="55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19" xfId="55" applyNumberFormat="1" applyFont="1" applyFill="1" applyBorder="1" applyAlignment="1">
      <alignment horizontal="center" vertical="center"/>
      <protection/>
    </xf>
    <xf numFmtId="0" fontId="0" fillId="0" borderId="47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0" fillId="0" borderId="20" xfId="55" applyNumberFormat="1" applyFont="1" applyFill="1" applyBorder="1" applyAlignment="1">
      <alignment horizontal="center" vertical="center"/>
      <protection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56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56" applyNumberFormat="1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wrapText="1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56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0" xfId="58" applyFont="1" applyBorder="1" applyAlignment="1">
      <alignment horizontal="center"/>
      <protection/>
    </xf>
    <xf numFmtId="0" fontId="2" fillId="0" borderId="0" xfId="58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58" applyFont="1">
      <alignment/>
      <protection/>
    </xf>
    <xf numFmtId="0" fontId="2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Alignment="1">
      <alignment/>
      <protection/>
    </xf>
    <xf numFmtId="0" fontId="2" fillId="22" borderId="57" xfId="58" applyFont="1" applyFill="1" applyBorder="1" applyAlignment="1">
      <alignment horizontal="center"/>
      <protection/>
    </xf>
    <xf numFmtId="0" fontId="2" fillId="0" borderId="58" xfId="0" applyFont="1" applyBorder="1" applyAlignment="1">
      <alignment horizontal="justify" vertical="top" wrapText="1"/>
    </xf>
    <xf numFmtId="0" fontId="2" fillId="0" borderId="59" xfId="58" applyFont="1" applyBorder="1" applyAlignment="1">
      <alignment horizontal="left" vertical="center"/>
      <protection/>
    </xf>
    <xf numFmtId="0" fontId="0" fillId="0" borderId="59" xfId="58" applyFont="1" applyBorder="1">
      <alignment/>
      <protection/>
    </xf>
    <xf numFmtId="0" fontId="0" fillId="0" borderId="59" xfId="58" applyFont="1" applyBorder="1" applyAlignment="1">
      <alignment horizontal="left" vertical="center"/>
      <protection/>
    </xf>
    <xf numFmtId="0" fontId="0" fillId="0" borderId="59" xfId="0" applyFont="1" applyBorder="1" applyAlignment="1">
      <alignment/>
    </xf>
    <xf numFmtId="0" fontId="0" fillId="0" borderId="60" xfId="58" applyFont="1" applyBorder="1">
      <alignment/>
      <protection/>
    </xf>
    <xf numFmtId="0" fontId="0" fillId="0" borderId="59" xfId="0" applyFont="1" applyBorder="1" applyAlignment="1">
      <alignment horizontal="justify" vertical="top" wrapText="1"/>
    </xf>
    <xf numFmtId="0" fontId="2" fillId="0" borderId="59" xfId="0" applyFont="1" applyBorder="1" applyAlignment="1">
      <alignment vertical="top" wrapText="1"/>
    </xf>
    <xf numFmtId="0" fontId="2" fillId="0" borderId="59" xfId="0" applyFont="1" applyBorder="1" applyAlignment="1">
      <alignment horizontal="justify" vertical="top" wrapText="1"/>
    </xf>
    <xf numFmtId="0" fontId="0" fillId="0" borderId="60" xfId="0" applyFont="1" applyBorder="1" applyAlignment="1">
      <alignment horizontal="justify" vertical="top" wrapText="1"/>
    </xf>
    <xf numFmtId="0" fontId="0" fillId="0" borderId="0" xfId="58" applyFont="1" applyBorder="1">
      <alignment/>
      <protection/>
    </xf>
    <xf numFmtId="0" fontId="2" fillId="0" borderId="61" xfId="58" applyFont="1" applyBorder="1">
      <alignment/>
      <protection/>
    </xf>
    <xf numFmtId="0" fontId="2" fillId="0" borderId="0" xfId="58" applyFont="1" applyBorder="1">
      <alignment/>
      <protection/>
    </xf>
    <xf numFmtId="0" fontId="0" fillId="0" borderId="61" xfId="58" applyFont="1" applyBorder="1">
      <alignment/>
      <protection/>
    </xf>
    <xf numFmtId="0" fontId="2" fillId="22" borderId="62" xfId="58" applyFont="1" applyFill="1" applyBorder="1" applyAlignment="1">
      <alignment horizontal="center"/>
      <protection/>
    </xf>
    <xf numFmtId="0" fontId="2" fillId="0" borderId="43" xfId="0" applyFont="1" applyBorder="1" applyAlignment="1">
      <alignment horizontal="justify" vertical="top" wrapText="1"/>
    </xf>
    <xf numFmtId="0" fontId="0" fillId="0" borderId="43" xfId="58" applyFont="1" applyBorder="1">
      <alignment/>
      <protection/>
    </xf>
    <xf numFmtId="0" fontId="2" fillId="0" borderId="43" xfId="58" applyFont="1" applyBorder="1" applyAlignment="1">
      <alignment horizontal="left" vertical="center"/>
      <protection/>
    </xf>
    <xf numFmtId="0" fontId="0" fillId="0" borderId="43" xfId="58" applyFont="1" applyBorder="1" applyAlignment="1">
      <alignment horizontal="left" vertical="center"/>
      <protection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justify" vertical="top" wrapText="1"/>
    </xf>
    <xf numFmtId="0" fontId="2" fillId="0" borderId="43" xfId="0" applyFont="1" applyBorder="1" applyAlignment="1">
      <alignment vertical="top" wrapText="1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1" xfId="0" applyNumberFormat="1" applyFont="1" applyBorder="1" applyAlignment="1">
      <alignment horizontal="right" wrapText="1"/>
    </xf>
    <xf numFmtId="3" fontId="41" fillId="0" borderId="63" xfId="0" applyNumberFormat="1" applyFont="1" applyBorder="1" applyAlignment="1">
      <alignment vertical="center"/>
    </xf>
    <xf numFmtId="3" fontId="35" fillId="0" borderId="11" xfId="0" applyNumberFormat="1" applyFont="1" applyBorder="1" applyAlignment="1">
      <alignment vertical="center"/>
    </xf>
    <xf numFmtId="3" fontId="41" fillId="0" borderId="64" xfId="0" applyNumberFormat="1" applyFont="1" applyBorder="1" applyAlignment="1">
      <alignment vertical="center"/>
    </xf>
    <xf numFmtId="3" fontId="41" fillId="0" borderId="65" xfId="0" applyNumberFormat="1" applyFont="1" applyBorder="1" applyAlignment="1">
      <alignment vertical="center"/>
    </xf>
    <xf numFmtId="3" fontId="41" fillId="0" borderId="66" xfId="0" applyNumberFormat="1" applyFont="1" applyBorder="1" applyAlignment="1">
      <alignment vertical="center"/>
    </xf>
    <xf numFmtId="3" fontId="41" fillId="0" borderId="67" xfId="0" applyNumberFormat="1" applyFont="1" applyBorder="1" applyAlignment="1">
      <alignment vertical="center"/>
    </xf>
    <xf numFmtId="0" fontId="45" fillId="0" borderId="0" xfId="58" applyFont="1">
      <alignment/>
      <protection/>
    </xf>
    <xf numFmtId="0" fontId="0" fillId="0" borderId="68" xfId="0" applyFont="1" applyBorder="1" applyAlignment="1">
      <alignment horizontal="justify" vertical="top" wrapText="1"/>
    </xf>
    <xf numFmtId="0" fontId="32" fillId="0" borderId="43" xfId="58" applyFont="1" applyBorder="1" applyAlignment="1">
      <alignment horizontal="left"/>
      <protection/>
    </xf>
    <xf numFmtId="0" fontId="0" fillId="0" borderId="43" xfId="58" applyFont="1" applyBorder="1" applyAlignment="1">
      <alignment horizontal="left"/>
      <protection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3" fontId="0" fillId="0" borderId="69" xfId="0" applyNumberFormat="1" applyFont="1" applyBorder="1" applyAlignment="1" applyProtection="1">
      <alignment horizontal="right" vertical="center"/>
      <protection locked="0"/>
    </xf>
    <xf numFmtId="3" fontId="0" fillId="0" borderId="20" xfId="0" applyNumberFormat="1" applyFont="1" applyBorder="1" applyAlignment="1" applyProtection="1">
      <alignment horizontal="right" vertical="center"/>
      <protection locked="0"/>
    </xf>
    <xf numFmtId="3" fontId="0" fillId="0" borderId="18" xfId="0" applyNumberFormat="1" applyFont="1" applyBorder="1" applyAlignment="1" applyProtection="1">
      <alignment horizontal="right" vertical="center"/>
      <protection locked="0"/>
    </xf>
    <xf numFmtId="3" fontId="0" fillId="0" borderId="38" xfId="0" applyNumberFormat="1" applyFont="1" applyBorder="1" applyAlignment="1" applyProtection="1">
      <alignment horizontal="right" vertical="center"/>
      <protection locked="0"/>
    </xf>
    <xf numFmtId="3" fontId="0" fillId="0" borderId="70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Border="1" applyAlignment="1" applyProtection="1">
      <alignment horizontal="right" vertical="center"/>
      <protection locked="0"/>
    </xf>
    <xf numFmtId="3" fontId="1" fillId="25" borderId="12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Border="1" applyAlignment="1" applyProtection="1">
      <alignment horizontal="right" vertical="center"/>
      <protection locked="0"/>
    </xf>
    <xf numFmtId="0" fontId="31" fillId="0" borderId="31" xfId="59" applyFont="1" applyBorder="1" applyAlignment="1">
      <alignment wrapText="1"/>
      <protection/>
    </xf>
    <xf numFmtId="3" fontId="1" fillId="0" borderId="70" xfId="0" applyNumberFormat="1" applyFont="1" applyBorder="1" applyAlignment="1" applyProtection="1">
      <alignment horizontal="right" vertical="center"/>
      <protection locked="0"/>
    </xf>
    <xf numFmtId="3" fontId="1" fillId="25" borderId="12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3" fontId="1" fillId="0" borderId="31" xfId="0" applyNumberFormat="1" applyFont="1" applyFill="1" applyBorder="1" applyAlignment="1">
      <alignment horizontal="right" vertical="center" wrapText="1"/>
    </xf>
    <xf numFmtId="3" fontId="1" fillId="0" borderId="38" xfId="0" applyNumberFormat="1" applyFont="1" applyBorder="1" applyAlignment="1" applyProtection="1">
      <alignment horizontal="right" vertical="center"/>
      <protection locked="0"/>
    </xf>
    <xf numFmtId="0" fontId="0" fillId="0" borderId="58" xfId="58" applyFont="1" applyBorder="1">
      <alignment/>
      <protection/>
    </xf>
    <xf numFmtId="0" fontId="0" fillId="0" borderId="59" xfId="58" applyFont="1" applyBorder="1" applyAlignment="1">
      <alignment horizontal="left"/>
      <protection/>
    </xf>
    <xf numFmtId="0" fontId="18" fillId="0" borderId="60" xfId="39" applyBorder="1" applyAlignment="1" applyProtection="1">
      <alignment/>
      <protection/>
    </xf>
    <xf numFmtId="0" fontId="18" fillId="0" borderId="59" xfId="39" applyBorder="1" applyAlignment="1" applyProtection="1">
      <alignment/>
      <protection/>
    </xf>
    <xf numFmtId="0" fontId="0" fillId="0" borderId="59" xfId="58" applyFont="1" applyBorder="1" applyAlignment="1">
      <alignment horizontal="right"/>
      <protection/>
    </xf>
    <xf numFmtId="0" fontId="0" fillId="0" borderId="59" xfId="58" applyFont="1" applyBorder="1" quotePrefix="1">
      <alignment/>
      <protection/>
    </xf>
    <xf numFmtId="0" fontId="0" fillId="0" borderId="60" xfId="58" applyFont="1" applyBorder="1" applyAlignment="1">
      <alignment horizontal="right"/>
      <protection/>
    </xf>
    <xf numFmtId="0" fontId="32" fillId="0" borderId="59" xfId="58" applyFont="1" applyBorder="1" quotePrefix="1">
      <alignment/>
      <protection/>
    </xf>
    <xf numFmtId="0" fontId="0" fillId="0" borderId="71" xfId="58" applyFont="1" applyBorder="1">
      <alignment/>
      <protection/>
    </xf>
    <xf numFmtId="0" fontId="32" fillId="0" borderId="71" xfId="0" applyFont="1" applyBorder="1" applyAlignment="1">
      <alignment vertical="center"/>
    </xf>
    <xf numFmtId="0" fontId="32" fillId="0" borderId="72" xfId="0" applyFont="1" applyBorder="1" applyAlignment="1">
      <alignment horizontal="justify" vertical="center"/>
    </xf>
    <xf numFmtId="0" fontId="32" fillId="0" borderId="71" xfId="58" applyFont="1" applyBorder="1">
      <alignment/>
      <protection/>
    </xf>
    <xf numFmtId="0" fontId="32" fillId="0" borderId="73" xfId="0" applyFont="1" applyBorder="1" applyAlignment="1">
      <alignment horizontal="justify" vertical="center"/>
    </xf>
    <xf numFmtId="0" fontId="32" fillId="0" borderId="74" xfId="0" applyFont="1" applyBorder="1" applyAlignment="1" quotePrefix="1">
      <alignment horizontal="justify" vertical="center"/>
    </xf>
    <xf numFmtId="0" fontId="32" fillId="0" borderId="75" xfId="0" applyFont="1" applyBorder="1" applyAlignment="1">
      <alignment horizontal="justify" vertical="center"/>
    </xf>
    <xf numFmtId="0" fontId="32" fillId="0" borderId="76" xfId="0" applyFont="1" applyBorder="1" applyAlignment="1">
      <alignment horizontal="justify" vertical="center"/>
    </xf>
    <xf numFmtId="0" fontId="32" fillId="0" borderId="76" xfId="0" applyFont="1" applyBorder="1" applyAlignment="1">
      <alignment horizontal="left" vertical="center"/>
    </xf>
    <xf numFmtId="0" fontId="32" fillId="0" borderId="77" xfId="0" applyFont="1" applyBorder="1" applyAlignment="1">
      <alignment vertical="center"/>
    </xf>
    <xf numFmtId="0" fontId="3" fillId="0" borderId="59" xfId="0" applyFont="1" applyBorder="1" applyAlignment="1">
      <alignment horizontal="justify" vertical="top" wrapText="1"/>
    </xf>
    <xf numFmtId="0" fontId="0" fillId="0" borderId="77" xfId="58" applyFont="1" applyBorder="1">
      <alignment/>
      <protection/>
    </xf>
    <xf numFmtId="0" fontId="0" fillId="0" borderId="77" xfId="0" applyFont="1" applyBorder="1" applyAlignment="1">
      <alignment vertical="center"/>
    </xf>
    <xf numFmtId="0" fontId="0" fillId="0" borderId="71" xfId="58" applyFont="1" applyBorder="1" applyAlignment="1">
      <alignment/>
      <protection/>
    </xf>
    <xf numFmtId="0" fontId="0" fillId="0" borderId="71" xfId="58" applyFont="1" applyBorder="1">
      <alignment/>
      <protection/>
    </xf>
    <xf numFmtId="0" fontId="0" fillId="0" borderId="78" xfId="58" applyFont="1" applyBorder="1">
      <alignment/>
      <protection/>
    </xf>
    <xf numFmtId="0" fontId="32" fillId="0" borderId="79" xfId="58" applyFont="1" applyBorder="1" applyAlignment="1">
      <alignment horizontal="left"/>
      <protection/>
    </xf>
    <xf numFmtId="0" fontId="32" fillId="0" borderId="76" xfId="58" applyFont="1" applyBorder="1" applyAlignment="1">
      <alignment horizontal="left"/>
      <protection/>
    </xf>
    <xf numFmtId="0" fontId="32" fillId="0" borderId="80" xfId="58" applyFont="1" applyBorder="1" applyAlignment="1">
      <alignment horizontal="left"/>
      <protection/>
    </xf>
    <xf numFmtId="0" fontId="32" fillId="0" borderId="43" xfId="58" applyFont="1" applyFill="1" applyBorder="1">
      <alignment/>
      <protection/>
    </xf>
    <xf numFmtId="0" fontId="0" fillId="0" borderId="78" xfId="0" applyFont="1" applyBorder="1" applyAlignment="1">
      <alignment horizontal="left" vertical="top" wrapText="1"/>
    </xf>
    <xf numFmtId="0" fontId="0" fillId="0" borderId="79" xfId="0" applyFont="1" applyBorder="1" applyAlignment="1">
      <alignment horizontal="left" vertical="top" wrapText="1"/>
    </xf>
    <xf numFmtId="0" fontId="0" fillId="0" borderId="8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37" fillId="22" borderId="0" xfId="0" applyFont="1" applyFill="1" applyAlignment="1">
      <alignment horizontal="center" vertical="center" wrapText="1"/>
    </xf>
    <xf numFmtId="0" fontId="36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5" fillId="0" borderId="82" xfId="0" applyFont="1" applyBorder="1" applyAlignment="1">
      <alignment vertical="center" wrapText="1"/>
    </xf>
    <xf numFmtId="0" fontId="0" fillId="0" borderId="83" xfId="0" applyFont="1" applyBorder="1" applyAlignment="1">
      <alignment wrapText="1"/>
    </xf>
    <xf numFmtId="0" fontId="35" fillId="0" borderId="82" xfId="0" applyFont="1" applyBorder="1" applyAlignment="1">
      <alignment horizontal="left" vertical="center" wrapText="1"/>
    </xf>
    <xf numFmtId="0" fontId="41" fillId="0" borderId="84" xfId="0" applyFont="1" applyBorder="1" applyAlignment="1">
      <alignment vertical="center" wrapText="1"/>
    </xf>
    <xf numFmtId="0" fontId="0" fillId="0" borderId="43" xfId="0" applyFont="1" applyBorder="1" applyAlignment="1">
      <alignment wrapText="1"/>
    </xf>
    <xf numFmtId="0" fontId="41" fillId="0" borderId="85" xfId="0" applyFont="1" applyBorder="1" applyAlignment="1">
      <alignment vertical="center" wrapText="1"/>
    </xf>
    <xf numFmtId="0" fontId="0" fillId="0" borderId="62" xfId="0" applyFont="1" applyBorder="1" applyAlignment="1">
      <alignment wrapText="1"/>
    </xf>
    <xf numFmtId="0" fontId="41" fillId="0" borderId="86" xfId="0" applyFont="1" applyBorder="1" applyAlignment="1">
      <alignment horizontal="left" vertical="center" wrapText="1"/>
    </xf>
    <xf numFmtId="0" fontId="0" fillId="0" borderId="81" xfId="0" applyFont="1" applyBorder="1" applyAlignment="1">
      <alignment wrapText="1"/>
    </xf>
    <xf numFmtId="0" fontId="35" fillId="0" borderId="87" xfId="0" applyFont="1" applyBorder="1" applyAlignment="1">
      <alignment vertical="center" wrapText="1"/>
    </xf>
    <xf numFmtId="0" fontId="0" fillId="0" borderId="79" xfId="0" applyFont="1" applyBorder="1" applyAlignment="1">
      <alignment wrapText="1"/>
    </xf>
    <xf numFmtId="0" fontId="41" fillId="0" borderId="86" xfId="0" applyFont="1" applyBorder="1" applyAlignment="1">
      <alignment vertical="center" wrapText="1"/>
    </xf>
    <xf numFmtId="0" fontId="0" fillId="0" borderId="81" xfId="0" applyFont="1" applyBorder="1" applyAlignment="1">
      <alignment/>
    </xf>
    <xf numFmtId="0" fontId="41" fillId="0" borderId="88" xfId="0" applyFont="1" applyBorder="1" applyAlignment="1">
      <alignment vertical="center" wrapText="1"/>
    </xf>
    <xf numFmtId="0" fontId="0" fillId="0" borderId="89" xfId="0" applyFont="1" applyBorder="1" applyAlignment="1">
      <alignment wrapText="1"/>
    </xf>
    <xf numFmtId="0" fontId="41" fillId="0" borderId="84" xfId="0" applyFont="1" applyBorder="1" applyAlignment="1">
      <alignment horizontal="left" vertical="center" wrapText="1"/>
    </xf>
    <xf numFmtId="0" fontId="41" fillId="0" borderId="85" xfId="0" applyFont="1" applyBorder="1" applyAlignment="1">
      <alignment horizontal="left" vertical="center" wrapText="1"/>
    </xf>
    <xf numFmtId="0" fontId="40" fillId="0" borderId="82" xfId="0" applyFont="1" applyBorder="1" applyAlignment="1">
      <alignment horizontal="center" vertical="center" wrapText="1"/>
    </xf>
    <xf numFmtId="0" fontId="29" fillId="0" borderId="83" xfId="0" applyFont="1" applyBorder="1" applyAlignment="1">
      <alignment wrapText="1"/>
    </xf>
    <xf numFmtId="0" fontId="37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90" xfId="0" applyFont="1" applyBorder="1" applyAlignment="1">
      <alignment horizontal="center" vertical="center" wrapText="1"/>
    </xf>
    <xf numFmtId="0" fontId="0" fillId="0" borderId="91" xfId="0" applyFont="1" applyBorder="1" applyAlignment="1">
      <alignment wrapText="1"/>
    </xf>
    <xf numFmtId="0" fontId="0" fillId="0" borderId="88" xfId="0" applyFont="1" applyBorder="1" applyAlignment="1">
      <alignment wrapText="1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3" fontId="43" fillId="0" borderId="96" xfId="0" applyNumberFormat="1" applyFont="1" applyBorder="1" applyAlignment="1">
      <alignment/>
    </xf>
    <xf numFmtId="3" fontId="43" fillId="0" borderId="44" xfId="0" applyNumberFormat="1" applyFont="1" applyBorder="1" applyAlignment="1">
      <alignment/>
    </xf>
    <xf numFmtId="3" fontId="43" fillId="0" borderId="97" xfId="0" applyNumberFormat="1" applyFont="1" applyBorder="1" applyAlignment="1">
      <alignment/>
    </xf>
    <xf numFmtId="0" fontId="2" fillId="0" borderId="96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97" xfId="0" applyFont="1" applyBorder="1" applyAlignment="1">
      <alignment wrapText="1"/>
    </xf>
    <xf numFmtId="3" fontId="43" fillId="0" borderId="96" xfId="0" applyNumberFormat="1" applyFont="1" applyBorder="1" applyAlignment="1">
      <alignment wrapText="1"/>
    </xf>
    <xf numFmtId="3" fontId="43" fillId="0" borderId="97" xfId="0" applyNumberFormat="1" applyFont="1" applyBorder="1" applyAlignment="1">
      <alignment wrapText="1"/>
    </xf>
    <xf numFmtId="3" fontId="43" fillId="0" borderId="44" xfId="0" applyNumberFormat="1" applyFont="1" applyBorder="1" applyAlignment="1">
      <alignment wrapText="1"/>
    </xf>
    <xf numFmtId="0" fontId="0" fillId="0" borderId="96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97" xfId="0" applyFont="1" applyBorder="1" applyAlignment="1">
      <alignment wrapText="1"/>
    </xf>
    <xf numFmtId="0" fontId="5" fillId="0" borderId="96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97" xfId="0" applyFont="1" applyBorder="1" applyAlignment="1">
      <alignment horizontal="center" wrapText="1"/>
    </xf>
    <xf numFmtId="0" fontId="2" fillId="0" borderId="96" xfId="0" applyFont="1" applyBorder="1" applyAlignment="1">
      <alignment horizontal="center" wrapText="1"/>
    </xf>
    <xf numFmtId="0" fontId="2" fillId="0" borderId="97" xfId="0" applyFont="1" applyBorder="1" applyAlignment="1">
      <alignment horizontal="center" wrapText="1"/>
    </xf>
    <xf numFmtId="0" fontId="2" fillId="0" borderId="9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9" fillId="0" borderId="96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9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58" applyFont="1" applyBorder="1" applyAlignment="1">
      <alignment horizontal="center" wrapText="1"/>
      <protection/>
    </xf>
    <xf numFmtId="0" fontId="0" fillId="0" borderId="21" xfId="0" applyFont="1" applyBorder="1" applyAlignment="1">
      <alignment wrapText="1"/>
    </xf>
  </cellXfs>
  <cellStyles count="5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ate" xfId="34"/>
    <cellStyle name="Dobro" xfId="35"/>
    <cellStyle name="Fixed" xfId="36"/>
    <cellStyle name="Heading1" xfId="37"/>
    <cellStyle name="Heading2" xfId="38"/>
    <cellStyle name="Hyperlink" xfId="39"/>
    <cellStyle name="Isticanje1" xfId="40"/>
    <cellStyle name="Isticanje2" xfId="41"/>
    <cellStyle name="Isticanje3" xfId="42"/>
    <cellStyle name="Isticanje4" xfId="43"/>
    <cellStyle name="Isticanje5" xfId="44"/>
    <cellStyle name="Isticanje6" xfId="45"/>
    <cellStyle name="Izlaz" xfId="46"/>
    <cellStyle name="Izračun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_2005_AKTIVA" xfId="55"/>
    <cellStyle name="Normal_2005_PASIVA" xfId="56"/>
    <cellStyle name="Normal_2005_racun d&amp;g" xfId="57"/>
    <cellStyle name="Normal_TFI-FIN" xfId="58"/>
    <cellStyle name="Obično_Finansijski izvještaji za 2008.g." xfId="59"/>
    <cellStyle name="Percent" xfId="60"/>
    <cellStyle name="Povezana ćelija" xfId="61"/>
    <cellStyle name="Followed Hyperlink" xfId="62"/>
    <cellStyle name="Provjera ćelije" xfId="63"/>
    <cellStyle name="Style 1" xfId="64"/>
    <cellStyle name="Tekst objašnjenja" xfId="65"/>
    <cellStyle name="Tekst upozorenja" xfId="66"/>
    <cellStyle name="Ukupni zbroj" xfId="67"/>
    <cellStyle name="Unos" xfId="68"/>
    <cellStyle name="Currency" xfId="69"/>
    <cellStyle name="Currency [0]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elija@bih.net.ba" TargetMode="External" /><Relationship Id="rId2" Type="http://schemas.openxmlformats.org/officeDocument/2006/relationships/hyperlink" Target="http://www.camelija-osiguranje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39">
      <selection activeCell="B59" sqref="B59"/>
    </sheetView>
  </sheetViews>
  <sheetFormatPr defaultColWidth="9.140625" defaultRowHeight="12.75"/>
  <cols>
    <col min="1" max="1" width="60.57421875" style="313" customWidth="1"/>
    <col min="2" max="2" width="75.7109375" style="298" bestFit="1" customWidth="1"/>
    <col min="3" max="16384" width="9.140625" style="298" customWidth="1"/>
  </cols>
  <sheetData>
    <row r="1" spans="1:11" ht="12.75">
      <c r="A1" s="295" t="s">
        <v>549</v>
      </c>
      <c r="B1" s="296" t="s">
        <v>588</v>
      </c>
      <c r="C1" s="297"/>
      <c r="E1" s="297"/>
      <c r="F1" s="297"/>
      <c r="G1" s="299"/>
      <c r="I1" s="300"/>
      <c r="J1" s="300"/>
      <c r="K1" s="300"/>
    </row>
    <row r="2" spans="1:11" ht="12.75">
      <c r="A2" s="193" t="s">
        <v>720</v>
      </c>
      <c r="B2" s="190" t="s">
        <v>550</v>
      </c>
      <c r="C2" s="193"/>
      <c r="D2" s="193"/>
      <c r="E2" s="193"/>
      <c r="F2" s="301"/>
      <c r="G2" s="301"/>
      <c r="H2" s="301"/>
      <c r="I2" s="301"/>
      <c r="J2" s="301"/>
      <c r="K2" s="301"/>
    </row>
    <row r="3" spans="1:11" ht="13.5" thickBot="1">
      <c r="A3" s="302" t="s">
        <v>551</v>
      </c>
      <c r="B3" s="302" t="s">
        <v>552</v>
      </c>
      <c r="C3" s="301"/>
      <c r="D3" s="301"/>
      <c r="E3" s="301"/>
      <c r="F3" s="301"/>
      <c r="G3" s="301"/>
      <c r="H3" s="301"/>
      <c r="I3" s="301"/>
      <c r="J3" s="301"/>
      <c r="K3" s="301"/>
    </row>
    <row r="4" spans="1:2" ht="13.5" thickTop="1">
      <c r="A4" s="303" t="s">
        <v>553</v>
      </c>
      <c r="B4" s="358" t="s">
        <v>677</v>
      </c>
    </row>
    <row r="5" spans="1:2" ht="12.75">
      <c r="A5" s="304" t="s">
        <v>554</v>
      </c>
      <c r="B5" s="305"/>
    </row>
    <row r="6" spans="1:2" ht="12.75">
      <c r="A6" s="306" t="s">
        <v>555</v>
      </c>
      <c r="B6" s="305" t="s">
        <v>678</v>
      </c>
    </row>
    <row r="7" spans="1:2" ht="12.75">
      <c r="A7" s="305" t="s">
        <v>556</v>
      </c>
      <c r="B7" s="359" t="s">
        <v>679</v>
      </c>
    </row>
    <row r="8" spans="1:2" ht="12.75">
      <c r="A8" s="307" t="s">
        <v>557</v>
      </c>
      <c r="B8" s="359" t="s">
        <v>680</v>
      </c>
    </row>
    <row r="9" spans="1:2" ht="12.75">
      <c r="A9" s="305" t="s">
        <v>558</v>
      </c>
      <c r="B9" s="360" t="s">
        <v>658</v>
      </c>
    </row>
    <row r="10" spans="1:2" ht="12.75">
      <c r="A10" s="305" t="s">
        <v>559</v>
      </c>
      <c r="B10" s="361" t="s">
        <v>657</v>
      </c>
    </row>
    <row r="11" spans="1:2" ht="12.75">
      <c r="A11" s="309" t="s">
        <v>560</v>
      </c>
      <c r="B11" s="305" t="s">
        <v>681</v>
      </c>
    </row>
    <row r="12" spans="1:2" ht="12.75">
      <c r="A12" s="309" t="s">
        <v>561</v>
      </c>
      <c r="B12" s="362">
        <v>100</v>
      </c>
    </row>
    <row r="13" spans="1:2" ht="15" customHeight="1">
      <c r="A13" s="309" t="s">
        <v>562</v>
      </c>
      <c r="B13" s="362">
        <v>30</v>
      </c>
    </row>
    <row r="14" spans="1:2" ht="17.25" customHeight="1">
      <c r="A14" s="309" t="s">
        <v>563</v>
      </c>
      <c r="B14" s="363" t="s">
        <v>682</v>
      </c>
    </row>
    <row r="15" spans="1:2" ht="25.5">
      <c r="A15" s="309" t="s">
        <v>564</v>
      </c>
      <c r="B15" s="305" t="s">
        <v>683</v>
      </c>
    </row>
    <row r="16" spans="1:2" ht="12.75">
      <c r="A16" s="309" t="s">
        <v>565</v>
      </c>
      <c r="B16" s="305" t="s">
        <v>684</v>
      </c>
    </row>
    <row r="17" spans="1:2" ht="25.5">
      <c r="A17" s="310" t="s">
        <v>566</v>
      </c>
      <c r="B17" s="305"/>
    </row>
    <row r="18" spans="1:2" ht="25.5">
      <c r="A18" s="309" t="s">
        <v>567</v>
      </c>
      <c r="B18" s="305" t="s">
        <v>685</v>
      </c>
    </row>
    <row r="19" spans="1:2" ht="12.75">
      <c r="A19" s="309" t="s">
        <v>568</v>
      </c>
      <c r="B19" s="305" t="s">
        <v>686</v>
      </c>
    </row>
    <row r="20" spans="1:2" ht="51">
      <c r="A20" s="309" t="s">
        <v>569</v>
      </c>
      <c r="B20" s="305" t="s">
        <v>687</v>
      </c>
    </row>
    <row r="21" spans="1:2" ht="36" customHeight="1">
      <c r="A21" s="311" t="s">
        <v>570</v>
      </c>
      <c r="B21" s="305"/>
    </row>
    <row r="22" spans="1:2" ht="17.25" customHeight="1">
      <c r="A22" s="312" t="s">
        <v>571</v>
      </c>
      <c r="B22" s="364">
        <v>6</v>
      </c>
    </row>
    <row r="23" spans="1:2" ht="25.5">
      <c r="A23" s="309" t="s">
        <v>572</v>
      </c>
      <c r="B23" s="362" t="s">
        <v>721</v>
      </c>
    </row>
    <row r="24" spans="1:2" ht="38.25">
      <c r="A24" s="309" t="s">
        <v>573</v>
      </c>
      <c r="B24" s="365" t="s">
        <v>688</v>
      </c>
    </row>
    <row r="25" spans="1:2" ht="27" customHeight="1">
      <c r="A25" s="310" t="s">
        <v>574</v>
      </c>
      <c r="B25" s="308"/>
    </row>
    <row r="26" spans="1:2" ht="27" customHeight="1">
      <c r="A26" s="312" t="s">
        <v>575</v>
      </c>
      <c r="B26" s="308" t="s">
        <v>689</v>
      </c>
    </row>
    <row r="27" spans="1:2" ht="25.5">
      <c r="A27" s="310" t="s">
        <v>576</v>
      </c>
      <c r="B27" s="305"/>
    </row>
    <row r="28" spans="1:2" ht="12.75">
      <c r="A28" s="309" t="s">
        <v>577</v>
      </c>
      <c r="B28" s="366" t="s">
        <v>690</v>
      </c>
    </row>
    <row r="29" spans="1:2" ht="12.75">
      <c r="A29" s="309" t="s">
        <v>578</v>
      </c>
      <c r="B29" s="367" t="s">
        <v>691</v>
      </c>
    </row>
    <row r="30" spans="1:2" ht="12.75">
      <c r="A30" s="309"/>
      <c r="B30" s="367" t="s">
        <v>692</v>
      </c>
    </row>
    <row r="31" spans="1:2" ht="24">
      <c r="A31" s="309"/>
      <c r="B31" s="368" t="s">
        <v>693</v>
      </c>
    </row>
    <row r="32" spans="1:6" ht="12.75">
      <c r="A32" s="309"/>
      <c r="B32" s="369" t="s">
        <v>694</v>
      </c>
      <c r="C32" s="334"/>
      <c r="D32" s="334"/>
      <c r="E32" s="334"/>
      <c r="F32" s="334"/>
    </row>
    <row r="33" spans="1:6" ht="27.75" customHeight="1">
      <c r="A33" s="309"/>
      <c r="B33" s="370" t="s">
        <v>695</v>
      </c>
      <c r="C33" s="334"/>
      <c r="D33" s="334"/>
      <c r="E33" s="334"/>
      <c r="F33" s="334"/>
    </row>
    <row r="34" spans="1:6" ht="12.75">
      <c r="A34" s="335"/>
      <c r="B34" s="371" t="s">
        <v>696</v>
      </c>
      <c r="C34" s="334"/>
      <c r="D34" s="334"/>
      <c r="E34" s="334"/>
      <c r="F34" s="334"/>
    </row>
    <row r="35" spans="1:6" ht="12.75">
      <c r="A35" s="335"/>
      <c r="B35" s="372" t="s">
        <v>697</v>
      </c>
      <c r="C35" s="334"/>
      <c r="D35" s="334"/>
      <c r="E35" s="334"/>
      <c r="F35" s="334"/>
    </row>
    <row r="36" spans="1:6" ht="12.75">
      <c r="A36" s="309"/>
      <c r="B36" s="370" t="s">
        <v>698</v>
      </c>
      <c r="C36" s="334"/>
      <c r="D36" s="334"/>
      <c r="E36" s="334"/>
      <c r="F36" s="334"/>
    </row>
    <row r="37" spans="1:6" ht="12.75">
      <c r="A37" s="309"/>
      <c r="B37" s="373" t="s">
        <v>699</v>
      </c>
      <c r="C37" s="334"/>
      <c r="D37" s="334"/>
      <c r="E37" s="334"/>
      <c r="F37" s="334"/>
    </row>
    <row r="38" spans="1:2" ht="12.75">
      <c r="A38" s="309"/>
      <c r="B38" s="369" t="s">
        <v>700</v>
      </c>
    </row>
    <row r="39" spans="1:2" ht="12.75">
      <c r="A39" s="309"/>
      <c r="B39" s="374" t="s">
        <v>701</v>
      </c>
    </row>
    <row r="40" spans="1:2" ht="12.75">
      <c r="A40" s="309"/>
      <c r="B40" s="374" t="s">
        <v>702</v>
      </c>
    </row>
    <row r="41" spans="1:2" ht="12.75">
      <c r="A41" s="309"/>
      <c r="B41" s="375" t="s">
        <v>703</v>
      </c>
    </row>
    <row r="42" spans="1:2" ht="12.75">
      <c r="A42" s="309"/>
      <c r="B42" s="375" t="s">
        <v>704</v>
      </c>
    </row>
    <row r="43" spans="1:2" ht="12.75">
      <c r="A43" s="376" t="s">
        <v>579</v>
      </c>
      <c r="B43" s="377"/>
    </row>
    <row r="44" spans="1:2" ht="12.75">
      <c r="A44" s="309"/>
      <c r="B44" s="378" t="s">
        <v>705</v>
      </c>
    </row>
    <row r="45" spans="1:2" ht="12.75">
      <c r="A45" s="309"/>
      <c r="B45" s="379" t="s">
        <v>706</v>
      </c>
    </row>
    <row r="46" spans="1:2" ht="23.25" customHeight="1">
      <c r="A46" s="309"/>
      <c r="B46" s="379" t="s">
        <v>707</v>
      </c>
    </row>
    <row r="47" spans="1:2" ht="24" customHeight="1">
      <c r="A47" s="309"/>
      <c r="B47" s="379" t="s">
        <v>725</v>
      </c>
    </row>
    <row r="48" spans="1:2" ht="26.25" customHeight="1">
      <c r="A48" s="309"/>
      <c r="B48" s="379" t="s">
        <v>708</v>
      </c>
    </row>
    <row r="49" spans="1:2" ht="12.75">
      <c r="A49" s="309"/>
      <c r="B49" s="379" t="s">
        <v>709</v>
      </c>
    </row>
    <row r="50" spans="1:2" ht="12.75">
      <c r="A50" s="309"/>
      <c r="B50" s="379" t="s">
        <v>710</v>
      </c>
    </row>
    <row r="51" spans="1:2" ht="12.75">
      <c r="A51" s="309"/>
      <c r="B51" s="379" t="s">
        <v>711</v>
      </c>
    </row>
    <row r="52" spans="1:2" ht="12.75">
      <c r="A52" s="309"/>
      <c r="B52" s="379" t="s">
        <v>712</v>
      </c>
    </row>
    <row r="53" spans="1:2" ht="12.75">
      <c r="A53" s="309"/>
      <c r="B53" s="379" t="s">
        <v>713</v>
      </c>
    </row>
    <row r="54" spans="1:2" ht="12.75">
      <c r="A54" s="309"/>
      <c r="B54" s="379" t="s">
        <v>714</v>
      </c>
    </row>
    <row r="55" spans="1:2" ht="12.75">
      <c r="A55" s="309"/>
      <c r="B55" s="379" t="s">
        <v>715</v>
      </c>
    </row>
    <row r="56" spans="1:2" ht="12.75">
      <c r="A56" s="309"/>
      <c r="B56" s="379"/>
    </row>
    <row r="57" spans="1:2" ht="12.75">
      <c r="A57" s="311" t="s">
        <v>580</v>
      </c>
      <c r="B57" s="380"/>
    </row>
    <row r="58" spans="1:2" ht="12.75">
      <c r="A58" s="309" t="s">
        <v>581</v>
      </c>
      <c r="B58" s="380"/>
    </row>
    <row r="59" spans="1:2" ht="38.25">
      <c r="A59" s="309" t="s">
        <v>582</v>
      </c>
      <c r="B59" s="380"/>
    </row>
    <row r="60" spans="1:2" ht="38.25">
      <c r="A60" s="309" t="s">
        <v>583</v>
      </c>
      <c r="B60" s="381"/>
    </row>
    <row r="61" spans="1:2" ht="38.25">
      <c r="A61" s="309" t="s">
        <v>584</v>
      </c>
      <c r="B61" s="305"/>
    </row>
    <row r="62" spans="1:2" ht="12.75">
      <c r="A62" s="386" t="s">
        <v>585</v>
      </c>
      <c r="B62" s="382" t="s">
        <v>716</v>
      </c>
    </row>
    <row r="63" spans="1:2" ht="12.75">
      <c r="A63" s="387"/>
      <c r="B63" s="383" t="s">
        <v>717</v>
      </c>
    </row>
    <row r="64" spans="1:2" ht="12.75">
      <c r="A64" s="387"/>
      <c r="B64" s="383" t="s">
        <v>718</v>
      </c>
    </row>
    <row r="65" spans="1:2" ht="12.75">
      <c r="A65" s="388"/>
      <c r="B65" s="384" t="s">
        <v>719</v>
      </c>
    </row>
    <row r="67" spans="1:2" ht="12.75">
      <c r="A67" s="314" t="s">
        <v>724</v>
      </c>
      <c r="B67" s="299" t="s">
        <v>586</v>
      </c>
    </row>
    <row r="68" spans="1:2" ht="12.75">
      <c r="A68" s="315"/>
      <c r="B68" s="316" t="s">
        <v>660</v>
      </c>
    </row>
    <row r="69" ht="12.75">
      <c r="B69" s="299" t="s">
        <v>587</v>
      </c>
    </row>
    <row r="70" ht="12.75">
      <c r="B70" s="316" t="s">
        <v>659</v>
      </c>
    </row>
  </sheetData>
  <sheetProtection/>
  <mergeCells count="1">
    <mergeCell ref="A62:A65"/>
  </mergeCells>
  <hyperlinks>
    <hyperlink ref="B9" r:id="rId1" display="camelija@bih.net.ba"/>
    <hyperlink ref="B10" r:id="rId2" display="www.camelija-osiguranje.com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83">
      <selection activeCell="A142" sqref="A142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85" t="s">
        <v>647</v>
      </c>
      <c r="B1" s="185"/>
      <c r="C1" s="185"/>
      <c r="D1" s="185"/>
      <c r="F1" s="185"/>
      <c r="G1" s="185"/>
      <c r="H1" s="186" t="s">
        <v>593</v>
      </c>
      <c r="I1" s="41"/>
    </row>
    <row r="2" spans="1:9" ht="12.75">
      <c r="A2" s="185" t="s">
        <v>648</v>
      </c>
      <c r="B2" s="185"/>
      <c r="C2" s="185"/>
      <c r="D2" s="185"/>
      <c r="F2" s="185"/>
      <c r="G2" s="185"/>
      <c r="H2" s="187"/>
      <c r="I2" s="41"/>
    </row>
    <row r="3" spans="1:9" ht="12.75">
      <c r="A3" s="185" t="s">
        <v>649</v>
      </c>
      <c r="B3" s="185"/>
      <c r="C3" s="185"/>
      <c r="D3" s="185"/>
      <c r="F3" s="185"/>
      <c r="G3" s="185"/>
      <c r="H3" s="188"/>
      <c r="I3" s="41"/>
    </row>
    <row r="4" spans="1:9" ht="12.75">
      <c r="A4" s="55" t="s">
        <v>650</v>
      </c>
      <c r="B4" s="185"/>
      <c r="C4" s="185"/>
      <c r="D4" s="185"/>
      <c r="E4" s="185"/>
      <c r="F4" s="185"/>
      <c r="G4" s="185"/>
      <c r="H4" s="189"/>
      <c r="I4" s="41"/>
    </row>
    <row r="5" spans="1:9" ht="12.75">
      <c r="A5" s="55" t="s">
        <v>598</v>
      </c>
      <c r="B5" s="185"/>
      <c r="C5" s="185"/>
      <c r="D5" s="185"/>
      <c r="E5" s="185"/>
      <c r="F5" s="185"/>
      <c r="G5" s="185"/>
      <c r="H5" s="188"/>
      <c r="I5" s="41"/>
    </row>
    <row r="6" spans="1:9" ht="12.75">
      <c r="A6" s="55"/>
      <c r="B6" s="185"/>
      <c r="C6" s="185"/>
      <c r="D6" s="185"/>
      <c r="E6" s="185"/>
      <c r="F6" s="185"/>
      <c r="G6" s="185"/>
      <c r="H6" s="189"/>
      <c r="I6" s="41"/>
    </row>
    <row r="7" spans="1:9" ht="12.75">
      <c r="A7" s="55"/>
      <c r="B7" s="185"/>
      <c r="C7" s="185"/>
      <c r="D7" s="185"/>
      <c r="E7" s="185"/>
      <c r="F7" s="185"/>
      <c r="G7" s="185"/>
      <c r="H7" s="188"/>
      <c r="I7" s="41"/>
    </row>
    <row r="8" spans="2:8" ht="12" customHeight="1">
      <c r="B8" s="185"/>
      <c r="C8" s="185"/>
      <c r="E8" s="185"/>
      <c r="F8" s="185"/>
      <c r="H8" s="160"/>
    </row>
    <row r="9" spans="1:8" ht="15">
      <c r="A9" s="395" t="s">
        <v>211</v>
      </c>
      <c r="B9" s="396"/>
      <c r="C9" s="396"/>
      <c r="D9" s="396"/>
      <c r="E9" s="396"/>
      <c r="F9" s="396"/>
      <c r="G9" s="396"/>
      <c r="H9" s="396"/>
    </row>
    <row r="10" spans="1:8" ht="12.75">
      <c r="A10" s="397" t="s">
        <v>662</v>
      </c>
      <c r="B10" s="398"/>
      <c r="C10" s="398"/>
      <c r="D10" s="398"/>
      <c r="E10" s="398"/>
      <c r="F10" s="398"/>
      <c r="G10" s="398"/>
      <c r="H10" s="398"/>
    </row>
    <row r="11" ht="9.75" customHeight="1" thickBot="1"/>
    <row r="12" spans="1:8" ht="13.5" thickBot="1">
      <c r="A12" s="212" t="s">
        <v>194</v>
      </c>
      <c r="B12" s="391" t="s">
        <v>1</v>
      </c>
      <c r="C12" s="392"/>
      <c r="D12" s="393" t="s">
        <v>0</v>
      </c>
      <c r="E12" s="394"/>
      <c r="F12" s="392"/>
      <c r="G12" s="212" t="s">
        <v>2</v>
      </c>
      <c r="H12" s="212" t="s">
        <v>646</v>
      </c>
    </row>
    <row r="13" spans="1:8" ht="13.5" thickBot="1">
      <c r="A13" s="212">
        <v>1</v>
      </c>
      <c r="B13" s="393">
        <v>2</v>
      </c>
      <c r="C13" s="392"/>
      <c r="D13" s="183"/>
      <c r="E13" s="213">
        <v>3</v>
      </c>
      <c r="F13" s="214"/>
      <c r="G13" s="212">
        <v>4</v>
      </c>
      <c r="H13" s="212">
        <v>5</v>
      </c>
    </row>
    <row r="14" spans="1:8" ht="12.75">
      <c r="A14" s="12"/>
      <c r="B14" s="13"/>
      <c r="C14" s="215" t="s">
        <v>3</v>
      </c>
      <c r="D14" s="14"/>
      <c r="E14" s="15"/>
      <c r="F14" s="16"/>
      <c r="G14" s="27"/>
      <c r="H14" s="27"/>
    </row>
    <row r="15" spans="1:8" ht="12.75">
      <c r="A15" s="7"/>
      <c r="B15" s="216" t="s">
        <v>186</v>
      </c>
      <c r="C15" s="217" t="s">
        <v>617</v>
      </c>
      <c r="D15" s="218">
        <v>0</v>
      </c>
      <c r="E15" s="219">
        <v>0</v>
      </c>
      <c r="F15" s="220">
        <v>1</v>
      </c>
      <c r="G15" s="29">
        <f>G16+G17</f>
        <v>19415.180000000022</v>
      </c>
      <c r="H15" s="29">
        <f>H16+H17</f>
        <v>16084.619999999995</v>
      </c>
    </row>
    <row r="16" spans="1:8" ht="12.75">
      <c r="A16" s="221" t="s">
        <v>115</v>
      </c>
      <c r="B16" s="222" t="s">
        <v>6</v>
      </c>
      <c r="C16" s="223" t="s">
        <v>8</v>
      </c>
      <c r="D16" s="224">
        <v>0</v>
      </c>
      <c r="E16" s="225">
        <v>0</v>
      </c>
      <c r="F16" s="226">
        <v>2</v>
      </c>
      <c r="G16" s="338"/>
      <c r="H16" s="338"/>
    </row>
    <row r="17" spans="1:8" ht="12.75">
      <c r="A17" s="227" t="s">
        <v>141</v>
      </c>
      <c r="B17" s="222" t="s">
        <v>7</v>
      </c>
      <c r="C17" s="223" t="s">
        <v>9</v>
      </c>
      <c r="D17" s="224">
        <v>0</v>
      </c>
      <c r="E17" s="225">
        <v>0</v>
      </c>
      <c r="F17" s="226">
        <v>3</v>
      </c>
      <c r="G17" s="339">
        <f>195447.51-176032.33</f>
        <v>19415.180000000022</v>
      </c>
      <c r="H17" s="339">
        <f>195447.51-179362.89</f>
        <v>16084.619999999995</v>
      </c>
    </row>
    <row r="18" spans="1:8" ht="12.75">
      <c r="A18" s="10"/>
      <c r="B18" s="216" t="s">
        <v>5</v>
      </c>
      <c r="C18" s="217" t="s">
        <v>618</v>
      </c>
      <c r="D18" s="218">
        <v>0</v>
      </c>
      <c r="E18" s="219">
        <v>0</v>
      </c>
      <c r="F18" s="220">
        <v>4</v>
      </c>
      <c r="G18" s="29">
        <f>G19+G20+G21</f>
        <v>2776990.2400000007</v>
      </c>
      <c r="H18" s="29">
        <f>H19+H20+H21</f>
        <v>2739901.37</v>
      </c>
    </row>
    <row r="19" spans="1:8" ht="25.5">
      <c r="A19" s="228" t="s">
        <v>142</v>
      </c>
      <c r="B19" s="222" t="s">
        <v>6</v>
      </c>
      <c r="C19" s="223" t="s">
        <v>13</v>
      </c>
      <c r="D19" s="224">
        <v>0</v>
      </c>
      <c r="E19" s="225">
        <v>0</v>
      </c>
      <c r="F19" s="226">
        <v>5</v>
      </c>
      <c r="G19" s="340">
        <f>2643834.57+436679.04</f>
        <v>3080513.61</v>
      </c>
      <c r="H19" s="340">
        <f>436679.04+2643834.57</f>
        <v>3080513.61</v>
      </c>
    </row>
    <row r="20" spans="1:8" ht="12.75">
      <c r="A20" s="228" t="s">
        <v>116</v>
      </c>
      <c r="B20" s="222" t="s">
        <v>7</v>
      </c>
      <c r="C20" s="223" t="s">
        <v>12</v>
      </c>
      <c r="D20" s="224">
        <v>0</v>
      </c>
      <c r="E20" s="225">
        <v>0</v>
      </c>
      <c r="F20" s="226">
        <v>6</v>
      </c>
      <c r="G20" s="340">
        <v>2262522.7</v>
      </c>
      <c r="H20" s="340">
        <v>2275352.27</v>
      </c>
    </row>
    <row r="21" spans="1:8" ht="12.75">
      <c r="A21" s="227" t="s">
        <v>195</v>
      </c>
      <c r="B21" s="222" t="s">
        <v>11</v>
      </c>
      <c r="C21" s="223" t="s">
        <v>198</v>
      </c>
      <c r="D21" s="224">
        <v>0</v>
      </c>
      <c r="E21" s="225">
        <v>0</v>
      </c>
      <c r="F21" s="226">
        <v>7</v>
      </c>
      <c r="G21" s="340">
        <v>-2566046.07</v>
      </c>
      <c r="H21" s="340">
        <v>-2615964.51</v>
      </c>
    </row>
    <row r="22" spans="1:8" ht="12.75">
      <c r="A22" s="10"/>
      <c r="B22" s="216" t="s">
        <v>10</v>
      </c>
      <c r="C22" s="217" t="s">
        <v>619</v>
      </c>
      <c r="D22" s="218">
        <v>0</v>
      </c>
      <c r="E22" s="219">
        <v>0</v>
      </c>
      <c r="F22" s="220">
        <v>8</v>
      </c>
      <c r="G22" s="29">
        <f>G23+G24+G25+G28+G47</f>
        <v>7415830.29</v>
      </c>
      <c r="H22" s="29">
        <f>H23+H24+H25+H28+H47</f>
        <v>8921844.290000001</v>
      </c>
    </row>
    <row r="23" spans="1:8" ht="26.25" customHeight="1">
      <c r="A23" s="229" t="s">
        <v>143</v>
      </c>
      <c r="B23" s="216" t="s">
        <v>15</v>
      </c>
      <c r="C23" s="217" t="s">
        <v>14</v>
      </c>
      <c r="D23" s="224">
        <v>0</v>
      </c>
      <c r="E23" s="225">
        <v>0</v>
      </c>
      <c r="F23" s="226">
        <v>9</v>
      </c>
      <c r="G23" s="29"/>
      <c r="H23" s="29"/>
    </row>
    <row r="24" spans="1:8" ht="24" customHeight="1">
      <c r="A24" s="229" t="s">
        <v>190</v>
      </c>
      <c r="B24" s="216"/>
      <c r="C24" s="217" t="s">
        <v>189</v>
      </c>
      <c r="D24" s="224">
        <v>0</v>
      </c>
      <c r="E24" s="225">
        <v>1</v>
      </c>
      <c r="F24" s="226">
        <v>0</v>
      </c>
      <c r="G24" s="29"/>
      <c r="H24" s="29"/>
    </row>
    <row r="25" spans="1:8" ht="26.25" customHeight="1">
      <c r="A25" s="7"/>
      <c r="B25" s="216" t="s">
        <v>16</v>
      </c>
      <c r="C25" s="217" t="s">
        <v>620</v>
      </c>
      <c r="D25" s="224">
        <v>0</v>
      </c>
      <c r="E25" s="225">
        <v>1</v>
      </c>
      <c r="F25" s="226">
        <v>1</v>
      </c>
      <c r="G25" s="29">
        <f>G26+G27</f>
        <v>0</v>
      </c>
      <c r="H25" s="29">
        <f>H26+H27</f>
        <v>0</v>
      </c>
    </row>
    <row r="26" spans="1:8" ht="14.25" customHeight="1">
      <c r="A26" s="221" t="s">
        <v>117</v>
      </c>
      <c r="B26" s="222" t="s">
        <v>6</v>
      </c>
      <c r="C26" s="223" t="s">
        <v>34</v>
      </c>
      <c r="D26" s="224">
        <v>0</v>
      </c>
      <c r="E26" s="225">
        <v>1</v>
      </c>
      <c r="F26" s="226">
        <v>2</v>
      </c>
      <c r="G26" s="29"/>
      <c r="H26" s="29"/>
    </row>
    <row r="27" spans="1:8" ht="12.75">
      <c r="A27" s="221" t="s">
        <v>144</v>
      </c>
      <c r="B27" s="222" t="s">
        <v>7</v>
      </c>
      <c r="C27" s="223" t="s">
        <v>35</v>
      </c>
      <c r="D27" s="224">
        <v>0</v>
      </c>
      <c r="E27" s="225">
        <v>1</v>
      </c>
      <c r="F27" s="226">
        <v>3</v>
      </c>
      <c r="G27" s="29"/>
      <c r="H27" s="29"/>
    </row>
    <row r="28" spans="1:8" ht="12" customHeight="1">
      <c r="A28" s="10"/>
      <c r="B28" s="216" t="s">
        <v>17</v>
      </c>
      <c r="C28" s="217" t="s">
        <v>621</v>
      </c>
      <c r="D28" s="218">
        <v>0</v>
      </c>
      <c r="E28" s="219">
        <v>1</v>
      </c>
      <c r="F28" s="220">
        <v>4</v>
      </c>
      <c r="G28" s="29">
        <f>G29+G32+G37+G43</f>
        <v>7415830.29</v>
      </c>
      <c r="H28" s="29">
        <f>H29+H32+H37+H43</f>
        <v>8921844.290000001</v>
      </c>
    </row>
    <row r="29" spans="1:8" ht="25.5">
      <c r="A29" s="10"/>
      <c r="B29" s="216" t="s">
        <v>6</v>
      </c>
      <c r="C29" s="217" t="s">
        <v>622</v>
      </c>
      <c r="D29" s="218">
        <v>0</v>
      </c>
      <c r="E29" s="219">
        <v>1</v>
      </c>
      <c r="F29" s="220">
        <v>5</v>
      </c>
      <c r="G29" s="29">
        <f>G30+G31</f>
        <v>0</v>
      </c>
      <c r="H29" s="29">
        <f>H30+H31</f>
        <v>0</v>
      </c>
    </row>
    <row r="30" spans="1:8" ht="26.25" customHeight="1">
      <c r="A30" s="221" t="s">
        <v>159</v>
      </c>
      <c r="B30" s="222" t="s">
        <v>18</v>
      </c>
      <c r="C30" s="223" t="s">
        <v>36</v>
      </c>
      <c r="D30" s="224">
        <v>0</v>
      </c>
      <c r="E30" s="225">
        <v>1</v>
      </c>
      <c r="F30" s="226">
        <v>6</v>
      </c>
      <c r="G30" s="29"/>
      <c r="H30" s="29"/>
    </row>
    <row r="31" spans="1:8" ht="12.75">
      <c r="A31" s="221" t="s">
        <v>160</v>
      </c>
      <c r="B31" s="222" t="s">
        <v>19</v>
      </c>
      <c r="C31" s="223" t="s">
        <v>37</v>
      </c>
      <c r="D31" s="224">
        <v>0</v>
      </c>
      <c r="E31" s="225">
        <v>1</v>
      </c>
      <c r="F31" s="226">
        <v>7</v>
      </c>
      <c r="G31" s="29"/>
      <c r="H31" s="29"/>
    </row>
    <row r="32" spans="1:8" ht="12.75">
      <c r="A32" s="10"/>
      <c r="B32" s="222" t="s">
        <v>7</v>
      </c>
      <c r="C32" s="217" t="s">
        <v>623</v>
      </c>
      <c r="D32" s="224">
        <v>0</v>
      </c>
      <c r="E32" s="225">
        <v>1</v>
      </c>
      <c r="F32" s="226">
        <v>8</v>
      </c>
      <c r="G32" s="29">
        <f>G33+G34+G35+G36</f>
        <v>0</v>
      </c>
      <c r="H32" s="29">
        <f>H33+H34+H35+H36</f>
        <v>0</v>
      </c>
    </row>
    <row r="33" spans="1:8" ht="25.5">
      <c r="A33" s="221" t="s">
        <v>161</v>
      </c>
      <c r="B33" s="222" t="s">
        <v>20</v>
      </c>
      <c r="C33" s="223" t="s">
        <v>38</v>
      </c>
      <c r="D33" s="224">
        <v>0</v>
      </c>
      <c r="E33" s="225">
        <v>1</v>
      </c>
      <c r="F33" s="226">
        <v>9</v>
      </c>
      <c r="G33" s="29"/>
      <c r="H33" s="29"/>
    </row>
    <row r="34" spans="1:8" ht="25.5">
      <c r="A34" s="221" t="s">
        <v>162</v>
      </c>
      <c r="B34" s="222" t="s">
        <v>21</v>
      </c>
      <c r="C34" s="223" t="s">
        <v>36</v>
      </c>
      <c r="D34" s="224">
        <v>0</v>
      </c>
      <c r="E34" s="225">
        <v>2</v>
      </c>
      <c r="F34" s="226">
        <v>0</v>
      </c>
      <c r="G34" s="29"/>
      <c r="H34" s="29"/>
    </row>
    <row r="35" spans="1:8" ht="12.75">
      <c r="A35" s="221" t="s">
        <v>163</v>
      </c>
      <c r="B35" s="222" t="s">
        <v>22</v>
      </c>
      <c r="C35" s="223" t="s">
        <v>39</v>
      </c>
      <c r="D35" s="224">
        <v>0</v>
      </c>
      <c r="E35" s="225">
        <v>2</v>
      </c>
      <c r="F35" s="226">
        <v>1</v>
      </c>
      <c r="G35" s="29"/>
      <c r="H35" s="29"/>
    </row>
    <row r="36" spans="1:8" ht="12.75">
      <c r="A36" s="221" t="s">
        <v>164</v>
      </c>
      <c r="B36" s="222" t="s">
        <v>23</v>
      </c>
      <c r="C36" s="223" t="s">
        <v>40</v>
      </c>
      <c r="D36" s="224">
        <v>0</v>
      </c>
      <c r="E36" s="225">
        <v>2</v>
      </c>
      <c r="F36" s="226">
        <v>2</v>
      </c>
      <c r="G36" s="29"/>
      <c r="H36" s="29"/>
    </row>
    <row r="37" spans="1:8" ht="25.5">
      <c r="A37" s="10"/>
      <c r="B37" s="222" t="s">
        <v>11</v>
      </c>
      <c r="C37" s="217" t="s">
        <v>624</v>
      </c>
      <c r="D37" s="224">
        <v>0</v>
      </c>
      <c r="E37" s="225">
        <v>2</v>
      </c>
      <c r="F37" s="226">
        <v>3</v>
      </c>
      <c r="G37" s="29">
        <f>G38+G39+G40+G41</f>
        <v>0</v>
      </c>
      <c r="H37" s="29">
        <f>H38+H39+H40+H41</f>
        <v>0</v>
      </c>
    </row>
    <row r="38" spans="1:8" ht="25.5">
      <c r="A38" s="221" t="s">
        <v>165</v>
      </c>
      <c r="B38" s="222" t="s">
        <v>24</v>
      </c>
      <c r="C38" s="223" t="s">
        <v>38</v>
      </c>
      <c r="D38" s="224">
        <v>0</v>
      </c>
      <c r="E38" s="225">
        <v>2</v>
      </c>
      <c r="F38" s="226">
        <v>4</v>
      </c>
      <c r="G38" s="29"/>
      <c r="H38" s="29"/>
    </row>
    <row r="39" spans="1:8" ht="25.5">
      <c r="A39" s="221" t="s">
        <v>166</v>
      </c>
      <c r="B39" s="222" t="s">
        <v>25</v>
      </c>
      <c r="C39" s="223" t="s">
        <v>36</v>
      </c>
      <c r="D39" s="224">
        <v>0</v>
      </c>
      <c r="E39" s="225">
        <v>2</v>
      </c>
      <c r="F39" s="226">
        <v>5</v>
      </c>
      <c r="G39" s="29"/>
      <c r="H39" s="29"/>
    </row>
    <row r="40" spans="1:8" ht="12.75">
      <c r="A40" s="221" t="s">
        <v>167</v>
      </c>
      <c r="B40" s="222" t="s">
        <v>26</v>
      </c>
      <c r="C40" s="223" t="s">
        <v>39</v>
      </c>
      <c r="D40" s="224">
        <v>0</v>
      </c>
      <c r="E40" s="225">
        <v>2</v>
      </c>
      <c r="F40" s="226">
        <v>6</v>
      </c>
      <c r="G40" s="29"/>
      <c r="H40" s="29"/>
    </row>
    <row r="41" spans="1:8" ht="13.5" thickBot="1">
      <c r="A41" s="230" t="s">
        <v>168</v>
      </c>
      <c r="B41" s="231" t="s">
        <v>27</v>
      </c>
      <c r="C41" s="232" t="s">
        <v>41</v>
      </c>
      <c r="D41" s="233">
        <v>0</v>
      </c>
      <c r="E41" s="234">
        <v>2</v>
      </c>
      <c r="F41" s="235">
        <v>7</v>
      </c>
      <c r="G41" s="30"/>
      <c r="H41" s="30"/>
    </row>
    <row r="42" spans="1:10" ht="13.5" thickBot="1">
      <c r="A42" s="236"/>
      <c r="B42" s="18"/>
      <c r="C42" s="237"/>
      <c r="D42" s="18"/>
      <c r="E42" s="18"/>
      <c r="F42" s="18"/>
      <c r="G42" s="31"/>
      <c r="H42" s="31"/>
      <c r="J42" s="11" t="s">
        <v>6</v>
      </c>
    </row>
    <row r="43" spans="1:8" ht="12.75">
      <c r="A43" s="20"/>
      <c r="B43" s="238" t="s">
        <v>28</v>
      </c>
      <c r="C43" s="239" t="s">
        <v>625</v>
      </c>
      <c r="D43" s="240">
        <v>0</v>
      </c>
      <c r="E43" s="241">
        <v>2</v>
      </c>
      <c r="F43" s="242">
        <v>8</v>
      </c>
      <c r="G43" s="32">
        <f>G44+G45+G46</f>
        <v>7415830.29</v>
      </c>
      <c r="H43" s="32">
        <f>H44+H45+H46</f>
        <v>8921844.290000001</v>
      </c>
    </row>
    <row r="44" spans="1:8" ht="12.75">
      <c r="A44" s="221" t="s">
        <v>154</v>
      </c>
      <c r="B44" s="222" t="s">
        <v>29</v>
      </c>
      <c r="C44" s="223" t="s">
        <v>42</v>
      </c>
      <c r="D44" s="224">
        <v>0</v>
      </c>
      <c r="E44" s="225">
        <v>2</v>
      </c>
      <c r="F44" s="226">
        <v>9</v>
      </c>
      <c r="G44" s="340">
        <f>4315000+2500000+3911.66</f>
        <v>6818911.66</v>
      </c>
      <c r="H44" s="340">
        <f>6415000+2000000+3911.66</f>
        <v>8418911.66</v>
      </c>
    </row>
    <row r="45" spans="1:8" ht="12.75">
      <c r="A45" s="227" t="s">
        <v>155</v>
      </c>
      <c r="B45" s="222" t="s">
        <v>30</v>
      </c>
      <c r="C45" s="223" t="s">
        <v>43</v>
      </c>
      <c r="D45" s="224">
        <v>0</v>
      </c>
      <c r="E45" s="225">
        <v>3</v>
      </c>
      <c r="F45" s="226">
        <v>0</v>
      </c>
      <c r="G45" s="340">
        <v>102200</v>
      </c>
      <c r="H45" s="340">
        <v>0</v>
      </c>
    </row>
    <row r="46" spans="1:8" ht="12.75">
      <c r="A46" s="227" t="s">
        <v>169</v>
      </c>
      <c r="B46" s="222" t="s">
        <v>31</v>
      </c>
      <c r="C46" s="223" t="s">
        <v>44</v>
      </c>
      <c r="D46" s="224">
        <v>0</v>
      </c>
      <c r="E46" s="225">
        <v>3</v>
      </c>
      <c r="F46" s="226">
        <v>1</v>
      </c>
      <c r="G46" s="340">
        <v>494718.63</v>
      </c>
      <c r="H46" s="340">
        <v>502932.63</v>
      </c>
    </row>
    <row r="47" spans="1:8" ht="24" customHeight="1">
      <c r="A47" s="243" t="s">
        <v>118</v>
      </c>
      <c r="B47" s="244" t="s">
        <v>32</v>
      </c>
      <c r="C47" s="245" t="s">
        <v>33</v>
      </c>
      <c r="D47" s="246">
        <v>0</v>
      </c>
      <c r="E47" s="247">
        <v>3</v>
      </c>
      <c r="F47" s="248">
        <v>2</v>
      </c>
      <c r="G47" s="33"/>
      <c r="H47" s="33"/>
    </row>
    <row r="48" spans="1:8" ht="25.5">
      <c r="A48" s="249" t="s">
        <v>156</v>
      </c>
      <c r="B48" s="250" t="s">
        <v>45</v>
      </c>
      <c r="C48" s="251" t="s">
        <v>46</v>
      </c>
      <c r="D48" s="252">
        <v>0</v>
      </c>
      <c r="E48" s="253">
        <v>3</v>
      </c>
      <c r="F48" s="254">
        <v>3</v>
      </c>
      <c r="G48" s="34"/>
      <c r="H48" s="34"/>
    </row>
    <row r="49" spans="1:8" ht="25.5">
      <c r="A49" s="10"/>
      <c r="B49" s="216" t="s">
        <v>47</v>
      </c>
      <c r="C49" s="217" t="s">
        <v>626</v>
      </c>
      <c r="D49" s="224">
        <v>0</v>
      </c>
      <c r="E49" s="225">
        <v>3</v>
      </c>
      <c r="F49" s="226">
        <v>4</v>
      </c>
      <c r="G49" s="29">
        <f>G50+G51+G52+G53+G54+G55+G56</f>
        <v>427085.82000000007</v>
      </c>
      <c r="H49" s="29">
        <f>H50+H51+H52+H53+H54+H55+H56</f>
        <v>440078.55</v>
      </c>
    </row>
    <row r="50" spans="1:8" ht="12.75">
      <c r="A50" s="221" t="s">
        <v>145</v>
      </c>
      <c r="B50" s="255" t="s">
        <v>6</v>
      </c>
      <c r="C50" s="256" t="s">
        <v>49</v>
      </c>
      <c r="D50" s="224">
        <v>0</v>
      </c>
      <c r="E50" s="225">
        <v>3</v>
      </c>
      <c r="F50" s="226">
        <v>5</v>
      </c>
      <c r="G50" s="340">
        <f>71131.83+31585.57+5773.61+136384.45+1396.75+1817.69</f>
        <v>248089.90000000002</v>
      </c>
      <c r="H50" s="340">
        <v>263257.49</v>
      </c>
    </row>
    <row r="51" spans="1:8" ht="12.75">
      <c r="A51" s="221" t="s">
        <v>146</v>
      </c>
      <c r="B51" s="255" t="s">
        <v>7</v>
      </c>
      <c r="C51" s="256" t="s">
        <v>50</v>
      </c>
      <c r="D51" s="224">
        <v>0</v>
      </c>
      <c r="E51" s="225">
        <v>3</v>
      </c>
      <c r="F51" s="226">
        <v>6</v>
      </c>
      <c r="G51" s="340"/>
      <c r="H51" s="340"/>
    </row>
    <row r="52" spans="1:8" ht="12.75">
      <c r="A52" s="221" t="s">
        <v>147</v>
      </c>
      <c r="B52" s="255" t="s">
        <v>11</v>
      </c>
      <c r="C52" s="256" t="s">
        <v>51</v>
      </c>
      <c r="D52" s="224">
        <v>0</v>
      </c>
      <c r="E52" s="225">
        <v>3</v>
      </c>
      <c r="F52" s="226">
        <v>7</v>
      </c>
      <c r="G52" s="340">
        <f>67948.22+4800+93139.75+6053.16+7054.79</f>
        <v>178995.92</v>
      </c>
      <c r="H52" s="340">
        <f>163713.11+13107.95</f>
        <v>176821.06</v>
      </c>
    </row>
    <row r="53" spans="1:8" ht="24.75" customHeight="1">
      <c r="A53" s="221" t="s">
        <v>148</v>
      </c>
      <c r="B53" s="255" t="s">
        <v>28</v>
      </c>
      <c r="C53" s="257" t="s">
        <v>207</v>
      </c>
      <c r="D53" s="224">
        <v>0</v>
      </c>
      <c r="E53" s="225">
        <v>3</v>
      </c>
      <c r="F53" s="226">
        <v>8</v>
      </c>
      <c r="G53" s="29"/>
      <c r="H53" s="29"/>
    </row>
    <row r="54" spans="1:8" ht="12.75">
      <c r="A54" s="221" t="s">
        <v>149</v>
      </c>
      <c r="B54" s="255" t="s">
        <v>52</v>
      </c>
      <c r="C54" s="256" t="s">
        <v>199</v>
      </c>
      <c r="D54" s="224">
        <v>0</v>
      </c>
      <c r="E54" s="225">
        <v>3</v>
      </c>
      <c r="F54" s="226">
        <v>9</v>
      </c>
      <c r="G54" s="29"/>
      <c r="H54" s="29"/>
    </row>
    <row r="55" spans="1:8" ht="12.75">
      <c r="A55" s="221" t="s">
        <v>170</v>
      </c>
      <c r="B55" s="255" t="s">
        <v>53</v>
      </c>
      <c r="C55" s="257" t="s">
        <v>54</v>
      </c>
      <c r="D55" s="224">
        <v>0</v>
      </c>
      <c r="E55" s="225">
        <v>4</v>
      </c>
      <c r="F55" s="226">
        <v>0</v>
      </c>
      <c r="G55" s="29"/>
      <c r="H55" s="29"/>
    </row>
    <row r="56" spans="1:8" ht="25.5">
      <c r="A56" s="221" t="s">
        <v>171</v>
      </c>
      <c r="B56" s="255" t="s">
        <v>56</v>
      </c>
      <c r="C56" s="257" t="s">
        <v>55</v>
      </c>
      <c r="D56" s="224">
        <v>0</v>
      </c>
      <c r="E56" s="225">
        <v>4</v>
      </c>
      <c r="F56" s="226">
        <v>1</v>
      </c>
      <c r="G56" s="29"/>
      <c r="H56" s="29"/>
    </row>
    <row r="57" spans="1:8" ht="12.75">
      <c r="A57" s="10"/>
      <c r="B57" s="216" t="s">
        <v>48</v>
      </c>
      <c r="C57" s="258" t="s">
        <v>191</v>
      </c>
      <c r="D57" s="224">
        <v>0</v>
      </c>
      <c r="E57" s="225">
        <v>4</v>
      </c>
      <c r="F57" s="226">
        <v>2</v>
      </c>
      <c r="G57" s="29">
        <f>G58</f>
        <v>0</v>
      </c>
      <c r="H57" s="29">
        <f>H58</f>
        <v>0</v>
      </c>
    </row>
    <row r="58" spans="1:8" ht="12.75">
      <c r="A58" s="221" t="s">
        <v>119</v>
      </c>
      <c r="B58" s="255" t="s">
        <v>6</v>
      </c>
      <c r="C58" s="257" t="s">
        <v>57</v>
      </c>
      <c r="D58" s="224">
        <v>0</v>
      </c>
      <c r="E58" s="225">
        <v>4</v>
      </c>
      <c r="F58" s="226">
        <v>3</v>
      </c>
      <c r="G58" s="29"/>
      <c r="H58" s="29"/>
    </row>
    <row r="59" spans="1:8" ht="12.75">
      <c r="A59" s="10"/>
      <c r="B59" s="216" t="s">
        <v>102</v>
      </c>
      <c r="C59" s="259" t="s">
        <v>627</v>
      </c>
      <c r="D59" s="224">
        <v>0</v>
      </c>
      <c r="E59" s="225">
        <v>4</v>
      </c>
      <c r="F59" s="226">
        <v>4</v>
      </c>
      <c r="G59" s="29">
        <f>G60+G63+G64</f>
        <v>903612.22</v>
      </c>
      <c r="H59" s="29">
        <f>H60+H63+H64</f>
        <v>584656.5599999999</v>
      </c>
    </row>
    <row r="60" spans="1:8" ht="12.75">
      <c r="A60" s="10"/>
      <c r="B60" s="260" t="s">
        <v>6</v>
      </c>
      <c r="C60" s="259" t="s">
        <v>628</v>
      </c>
      <c r="D60" s="224">
        <v>0</v>
      </c>
      <c r="E60" s="225">
        <v>4</v>
      </c>
      <c r="F60" s="226">
        <v>5</v>
      </c>
      <c r="G60" s="29">
        <f>G61+G62</f>
        <v>484706.28</v>
      </c>
      <c r="H60" s="29">
        <f>H61+H62</f>
        <v>460235.1</v>
      </c>
    </row>
    <row r="61" spans="1:8" ht="12.75">
      <c r="A61" s="221" t="s">
        <v>150</v>
      </c>
      <c r="B61" s="260" t="s">
        <v>18</v>
      </c>
      <c r="C61" s="256" t="s">
        <v>59</v>
      </c>
      <c r="D61" s="224">
        <v>0</v>
      </c>
      <c r="E61" s="225">
        <v>4</v>
      </c>
      <c r="F61" s="226">
        <v>6</v>
      </c>
      <c r="G61" s="341">
        <f>484706.28-G62</f>
        <v>477319.31000000006</v>
      </c>
      <c r="H61" s="341">
        <f>460235.1-H62</f>
        <v>421327.98</v>
      </c>
    </row>
    <row r="62" spans="1:8" ht="12.75">
      <c r="A62" s="221" t="s">
        <v>150</v>
      </c>
      <c r="B62" s="260" t="s">
        <v>19</v>
      </c>
      <c r="C62" s="256" t="s">
        <v>60</v>
      </c>
      <c r="D62" s="224">
        <v>0</v>
      </c>
      <c r="E62" s="225">
        <v>4</v>
      </c>
      <c r="F62" s="226">
        <v>7</v>
      </c>
      <c r="G62" s="342">
        <v>7386.97</v>
      </c>
      <c r="H62" s="342">
        <v>38907.12</v>
      </c>
    </row>
    <row r="63" spans="1:8" ht="12.75">
      <c r="A63" s="221" t="s">
        <v>208</v>
      </c>
      <c r="B63" s="261" t="s">
        <v>7</v>
      </c>
      <c r="C63" s="259" t="s">
        <v>61</v>
      </c>
      <c r="D63" s="224">
        <v>0</v>
      </c>
      <c r="E63" s="225">
        <v>4</v>
      </c>
      <c r="F63" s="226">
        <v>8</v>
      </c>
      <c r="G63" s="29"/>
      <c r="H63" s="29"/>
    </row>
    <row r="64" spans="1:8" ht="12.75">
      <c r="A64" s="10"/>
      <c r="B64" s="261" t="s">
        <v>11</v>
      </c>
      <c r="C64" s="258" t="s">
        <v>629</v>
      </c>
      <c r="D64" s="224">
        <v>0</v>
      </c>
      <c r="E64" s="225">
        <v>4</v>
      </c>
      <c r="F64" s="226">
        <v>9</v>
      </c>
      <c r="G64" s="29">
        <f>G65+G66+G67</f>
        <v>418905.94</v>
      </c>
      <c r="H64" s="29">
        <f>H65+H66+H67</f>
        <v>124421.46</v>
      </c>
    </row>
    <row r="65" spans="1:8" ht="12.75">
      <c r="A65" s="227" t="s">
        <v>151</v>
      </c>
      <c r="B65" s="261" t="s">
        <v>24</v>
      </c>
      <c r="C65" s="257" t="s">
        <v>63</v>
      </c>
      <c r="D65" s="224">
        <v>0</v>
      </c>
      <c r="E65" s="225">
        <v>5</v>
      </c>
      <c r="F65" s="226">
        <v>0</v>
      </c>
      <c r="G65" s="340">
        <v>4064</v>
      </c>
      <c r="H65" s="340">
        <v>3688</v>
      </c>
    </row>
    <row r="66" spans="1:8" ht="12.75">
      <c r="A66" s="221" t="s">
        <v>209</v>
      </c>
      <c r="B66" s="261" t="s">
        <v>25</v>
      </c>
      <c r="C66" s="257" t="s">
        <v>64</v>
      </c>
      <c r="D66" s="224">
        <v>0</v>
      </c>
      <c r="E66" s="225">
        <v>5</v>
      </c>
      <c r="F66" s="226">
        <v>1</v>
      </c>
      <c r="G66" s="340"/>
      <c r="H66" s="340"/>
    </row>
    <row r="67" spans="1:8" ht="12.75">
      <c r="A67" s="227" t="s">
        <v>210</v>
      </c>
      <c r="B67" s="261" t="s">
        <v>26</v>
      </c>
      <c r="C67" s="257" t="s">
        <v>62</v>
      </c>
      <c r="D67" s="224">
        <v>0</v>
      </c>
      <c r="E67" s="225">
        <v>5</v>
      </c>
      <c r="F67" s="226">
        <v>2</v>
      </c>
      <c r="G67" s="340">
        <f>5280.45+17718.69+98008.62+4400+289434.18</f>
        <v>414841.94</v>
      </c>
      <c r="H67" s="340">
        <f>258.93+5280.45+122362.39-8288.31+1120</f>
        <v>120733.46</v>
      </c>
    </row>
    <row r="68" spans="1:8" ht="12.75">
      <c r="A68" s="10"/>
      <c r="B68" s="262" t="s">
        <v>187</v>
      </c>
      <c r="C68" s="259" t="s">
        <v>630</v>
      </c>
      <c r="D68" s="224">
        <v>0</v>
      </c>
      <c r="E68" s="225">
        <v>5</v>
      </c>
      <c r="F68" s="226">
        <v>3</v>
      </c>
      <c r="G68" s="29">
        <f>G69+G73+G74</f>
        <v>1829910.61</v>
      </c>
      <c r="H68" s="29">
        <f>H69+H73+H74</f>
        <v>1115231.0899999999</v>
      </c>
    </row>
    <row r="69" spans="1:8" ht="12.75">
      <c r="A69" s="10"/>
      <c r="B69" s="261" t="s">
        <v>6</v>
      </c>
      <c r="C69" s="259" t="s">
        <v>631</v>
      </c>
      <c r="D69" s="224">
        <v>0</v>
      </c>
      <c r="E69" s="225">
        <v>5</v>
      </c>
      <c r="F69" s="226">
        <v>4</v>
      </c>
      <c r="G69" s="29">
        <f>G70+G71+G72</f>
        <v>1817050.1800000002</v>
      </c>
      <c r="H69" s="29">
        <f>H70+H71+H72</f>
        <v>1098205.38</v>
      </c>
    </row>
    <row r="70" spans="1:8" ht="12.75">
      <c r="A70" s="221" t="s">
        <v>152</v>
      </c>
      <c r="B70" s="261" t="s">
        <v>18</v>
      </c>
      <c r="C70" s="257" t="s">
        <v>65</v>
      </c>
      <c r="D70" s="224">
        <v>0</v>
      </c>
      <c r="E70" s="225">
        <v>5</v>
      </c>
      <c r="F70" s="226">
        <v>5</v>
      </c>
      <c r="G70" s="340">
        <f>1797015.81+7624.81</f>
        <v>1804640.62</v>
      </c>
      <c r="H70" s="340">
        <f>1076482.15+7903.47</f>
        <v>1084385.6199999999</v>
      </c>
    </row>
    <row r="71" spans="1:8" ht="25.5">
      <c r="A71" s="221" t="s">
        <v>120</v>
      </c>
      <c r="B71" s="261" t="s">
        <v>19</v>
      </c>
      <c r="C71" s="257" t="s">
        <v>66</v>
      </c>
      <c r="D71" s="224">
        <v>0</v>
      </c>
      <c r="E71" s="225">
        <v>5</v>
      </c>
      <c r="F71" s="226">
        <v>6</v>
      </c>
      <c r="G71" s="340"/>
      <c r="H71" s="340"/>
    </row>
    <row r="72" spans="1:8" ht="12.75">
      <c r="A72" s="227" t="s">
        <v>172</v>
      </c>
      <c r="B72" s="261" t="s">
        <v>69</v>
      </c>
      <c r="C72" s="257" t="s">
        <v>67</v>
      </c>
      <c r="D72" s="224">
        <v>0</v>
      </c>
      <c r="E72" s="225">
        <v>5</v>
      </c>
      <c r="F72" s="226">
        <v>7</v>
      </c>
      <c r="G72" s="340">
        <v>12409.56</v>
      </c>
      <c r="H72" s="340">
        <v>13819.76</v>
      </c>
    </row>
    <row r="73" spans="1:8" ht="21" customHeight="1">
      <c r="A73" s="10" t="s">
        <v>173</v>
      </c>
      <c r="B73" s="262" t="s">
        <v>7</v>
      </c>
      <c r="C73" s="258" t="s">
        <v>68</v>
      </c>
      <c r="D73" s="224">
        <v>0</v>
      </c>
      <c r="E73" s="225">
        <v>5</v>
      </c>
      <c r="F73" s="226">
        <v>8</v>
      </c>
      <c r="G73" s="340"/>
      <c r="H73" s="340"/>
    </row>
    <row r="74" spans="1:8" ht="12.75">
      <c r="A74" s="10" t="s">
        <v>196</v>
      </c>
      <c r="B74" s="262" t="s">
        <v>11</v>
      </c>
      <c r="C74" s="258" t="s">
        <v>197</v>
      </c>
      <c r="D74" s="224">
        <v>0</v>
      </c>
      <c r="E74" s="225">
        <v>5</v>
      </c>
      <c r="F74" s="226">
        <v>9</v>
      </c>
      <c r="G74" s="340">
        <v>12860.43</v>
      </c>
      <c r="H74" s="340">
        <v>17025.71</v>
      </c>
    </row>
    <row r="75" spans="1:8" ht="25.5">
      <c r="A75" s="10">
        <v>19</v>
      </c>
      <c r="B75" s="262" t="s">
        <v>188</v>
      </c>
      <c r="C75" s="258" t="s">
        <v>632</v>
      </c>
      <c r="D75" s="224">
        <v>0</v>
      </c>
      <c r="E75" s="225">
        <v>6</v>
      </c>
      <c r="F75" s="226">
        <v>0</v>
      </c>
      <c r="G75" s="29">
        <f>G76+G77+G78</f>
        <v>577684.95</v>
      </c>
      <c r="H75" s="29">
        <f>H76+H77+H78</f>
        <v>577440.6699999999</v>
      </c>
    </row>
    <row r="76" spans="1:8" ht="12.75">
      <c r="A76" s="221" t="s">
        <v>174</v>
      </c>
      <c r="B76" s="261" t="s">
        <v>6</v>
      </c>
      <c r="C76" s="256" t="s">
        <v>71</v>
      </c>
      <c r="D76" s="224">
        <v>0</v>
      </c>
      <c r="E76" s="225">
        <v>6</v>
      </c>
      <c r="F76" s="226">
        <v>1</v>
      </c>
      <c r="G76" s="29"/>
      <c r="H76" s="29"/>
    </row>
    <row r="77" spans="1:8" ht="12.75">
      <c r="A77" s="221" t="s">
        <v>175</v>
      </c>
      <c r="B77" s="261" t="s">
        <v>7</v>
      </c>
      <c r="C77" s="256" t="s">
        <v>72</v>
      </c>
      <c r="D77" s="224">
        <v>0</v>
      </c>
      <c r="E77" s="225">
        <v>6</v>
      </c>
      <c r="F77" s="226">
        <v>2</v>
      </c>
      <c r="G77" s="340">
        <v>396952.47</v>
      </c>
      <c r="H77" s="340">
        <v>362255.8</v>
      </c>
    </row>
    <row r="78" spans="1:8" ht="12.75">
      <c r="A78" s="221" t="s">
        <v>176</v>
      </c>
      <c r="B78" s="261" t="s">
        <v>11</v>
      </c>
      <c r="C78" s="256" t="s">
        <v>73</v>
      </c>
      <c r="D78" s="224">
        <v>0</v>
      </c>
      <c r="E78" s="225">
        <v>6</v>
      </c>
      <c r="F78" s="226">
        <v>3</v>
      </c>
      <c r="G78" s="340">
        <v>180732.48</v>
      </c>
      <c r="H78" s="340">
        <f>110603.78+104581.09</f>
        <v>215184.87</v>
      </c>
    </row>
    <row r="79" spans="1:8" ht="38.25">
      <c r="A79" s="10"/>
      <c r="B79" s="263" t="s">
        <v>70</v>
      </c>
      <c r="C79" s="264" t="s">
        <v>633</v>
      </c>
      <c r="D79" s="224">
        <v>0</v>
      </c>
      <c r="E79" s="225">
        <v>6</v>
      </c>
      <c r="F79" s="226">
        <v>4</v>
      </c>
      <c r="G79" s="29">
        <f>G15+G18+G22+G48+G49+G57+G59+G68+G75</f>
        <v>13950529.31</v>
      </c>
      <c r="H79" s="29">
        <f>H15+H18+H22+H48+H49+H57+H59+H68+H75</f>
        <v>14395237.150000002</v>
      </c>
    </row>
    <row r="80" spans="1:8" ht="13.5" thickBot="1">
      <c r="A80" s="265" t="s">
        <v>153</v>
      </c>
      <c r="B80" s="266" t="s">
        <v>74</v>
      </c>
      <c r="C80" s="267" t="s">
        <v>75</v>
      </c>
      <c r="D80" s="233">
        <v>0</v>
      </c>
      <c r="E80" s="234">
        <v>6</v>
      </c>
      <c r="F80" s="235">
        <v>5</v>
      </c>
      <c r="G80" s="343">
        <f>738202.76+383787.91</f>
        <v>1121990.67</v>
      </c>
      <c r="H80" s="343">
        <f>699888.14+274366</f>
        <v>974254.14</v>
      </c>
    </row>
    <row r="81" spans="1:10" ht="12.75">
      <c r="A81" s="24"/>
      <c r="B81" s="268"/>
      <c r="C81" s="269"/>
      <c r="D81" s="18"/>
      <c r="E81" s="18"/>
      <c r="F81" s="18"/>
      <c r="G81" s="18"/>
      <c r="H81" s="1"/>
      <c r="J81" s="41" t="s">
        <v>7</v>
      </c>
    </row>
    <row r="82" spans="1:8" ht="13.5" thickBot="1">
      <c r="A82" s="24"/>
      <c r="B82" s="268"/>
      <c r="C82" s="269"/>
      <c r="D82" s="18"/>
      <c r="E82" s="18"/>
      <c r="F82" s="18"/>
      <c r="G82" s="18"/>
      <c r="H82" s="1"/>
    </row>
    <row r="83" spans="1:8" ht="13.5" thickBot="1">
      <c r="A83" s="212" t="s">
        <v>194</v>
      </c>
      <c r="B83" s="399" t="s">
        <v>1</v>
      </c>
      <c r="C83" s="390"/>
      <c r="D83" s="393" t="s">
        <v>0</v>
      </c>
      <c r="E83" s="394"/>
      <c r="F83" s="394"/>
      <c r="G83" s="212" t="s">
        <v>2</v>
      </c>
      <c r="H83" s="212" t="s">
        <v>646</v>
      </c>
    </row>
    <row r="84" spans="1:8" ht="13.5" thickBot="1">
      <c r="A84" s="184">
        <v>3</v>
      </c>
      <c r="B84" s="389">
        <v>2</v>
      </c>
      <c r="C84" s="390"/>
      <c r="D84" s="183"/>
      <c r="E84" s="213">
        <v>1</v>
      </c>
      <c r="F84" s="213"/>
      <c r="G84" s="212">
        <v>4</v>
      </c>
      <c r="H84" s="212">
        <v>5</v>
      </c>
    </row>
    <row r="85" spans="1:8" ht="12.75">
      <c r="A85" s="20"/>
      <c r="B85" s="13"/>
      <c r="C85" s="215" t="s">
        <v>76</v>
      </c>
      <c r="D85" s="14"/>
      <c r="E85" s="15"/>
      <c r="F85" s="16"/>
      <c r="G85" s="35"/>
      <c r="H85" s="35"/>
    </row>
    <row r="86" spans="1:8" ht="12.75">
      <c r="A86" s="10"/>
      <c r="B86" s="262" t="s">
        <v>4</v>
      </c>
      <c r="C86" s="217" t="s">
        <v>634</v>
      </c>
      <c r="D86" s="222">
        <v>0</v>
      </c>
      <c r="E86" s="270">
        <v>6</v>
      </c>
      <c r="F86" s="271">
        <v>6</v>
      </c>
      <c r="G86" s="29">
        <f>G87+G91+G92+G96+G100+G104+G105</f>
        <v>4340774.16</v>
      </c>
      <c r="H86" s="29">
        <f>H87+H91+H92+H96+H100+H104+H105</f>
        <v>4415369</v>
      </c>
    </row>
    <row r="87" spans="1:8" ht="12.75">
      <c r="A87" s="10"/>
      <c r="B87" s="262" t="s">
        <v>6</v>
      </c>
      <c r="C87" s="258" t="s">
        <v>635</v>
      </c>
      <c r="D87" s="222">
        <v>0</v>
      </c>
      <c r="E87" s="270">
        <v>6</v>
      </c>
      <c r="F87" s="271">
        <v>7</v>
      </c>
      <c r="G87" s="29">
        <f>G88+G89+G90</f>
        <v>5000000</v>
      </c>
      <c r="H87" s="29">
        <f>H88+H89+H90</f>
        <v>4000000</v>
      </c>
    </row>
    <row r="88" spans="1:8" ht="12.75">
      <c r="A88" s="272" t="s">
        <v>121</v>
      </c>
      <c r="B88" s="260" t="s">
        <v>18</v>
      </c>
      <c r="C88" s="257" t="s">
        <v>77</v>
      </c>
      <c r="D88" s="222">
        <v>0</v>
      </c>
      <c r="E88" s="270">
        <v>6</v>
      </c>
      <c r="F88" s="271">
        <v>8</v>
      </c>
      <c r="G88" s="339">
        <v>5000000</v>
      </c>
      <c r="H88" s="340">
        <v>4000000</v>
      </c>
    </row>
    <row r="89" spans="1:8" ht="12.75">
      <c r="A89" s="272" t="s">
        <v>122</v>
      </c>
      <c r="B89" s="260" t="s">
        <v>19</v>
      </c>
      <c r="C89" s="257" t="s">
        <v>78</v>
      </c>
      <c r="D89" s="222">
        <v>0</v>
      </c>
      <c r="E89" s="270">
        <v>6</v>
      </c>
      <c r="F89" s="271">
        <v>9</v>
      </c>
      <c r="G89" s="29"/>
      <c r="H89" s="29"/>
    </row>
    <row r="90" spans="1:8" s="21" customFormat="1" ht="12.75">
      <c r="A90" s="273">
        <v>904</v>
      </c>
      <c r="B90" s="261" t="s">
        <v>69</v>
      </c>
      <c r="C90" s="274" t="s">
        <v>184</v>
      </c>
      <c r="D90" s="255">
        <v>0</v>
      </c>
      <c r="E90" s="275">
        <v>7</v>
      </c>
      <c r="F90" s="276">
        <v>0</v>
      </c>
      <c r="G90" s="36"/>
      <c r="H90" s="36"/>
    </row>
    <row r="91" spans="1:8" ht="12.75">
      <c r="A91" s="10" t="s">
        <v>123</v>
      </c>
      <c r="B91" s="277" t="s">
        <v>7</v>
      </c>
      <c r="C91" s="258" t="s">
        <v>79</v>
      </c>
      <c r="D91" s="222">
        <v>0</v>
      </c>
      <c r="E91" s="270">
        <v>7</v>
      </c>
      <c r="F91" s="271">
        <v>1</v>
      </c>
      <c r="G91" s="29"/>
      <c r="H91" s="29"/>
    </row>
    <row r="92" spans="1:8" ht="12.75">
      <c r="A92" s="10"/>
      <c r="B92" s="277" t="s">
        <v>11</v>
      </c>
      <c r="C92" s="217" t="s">
        <v>636</v>
      </c>
      <c r="D92" s="222">
        <v>0</v>
      </c>
      <c r="E92" s="270">
        <v>7</v>
      </c>
      <c r="F92" s="271">
        <v>2</v>
      </c>
      <c r="G92" s="29">
        <f>G93+G94+G95</f>
        <v>0</v>
      </c>
      <c r="H92" s="29">
        <f>H93+H94+H95</f>
        <v>0</v>
      </c>
    </row>
    <row r="93" spans="1:8" ht="12.75">
      <c r="A93" s="272" t="s">
        <v>124</v>
      </c>
      <c r="B93" s="260" t="s">
        <v>24</v>
      </c>
      <c r="C93" s="257" t="s">
        <v>80</v>
      </c>
      <c r="D93" s="222">
        <v>0</v>
      </c>
      <c r="E93" s="270">
        <v>7</v>
      </c>
      <c r="F93" s="271">
        <v>3</v>
      </c>
      <c r="G93" s="29"/>
      <c r="H93" s="29"/>
    </row>
    <row r="94" spans="1:8" ht="12.75">
      <c r="A94" s="272" t="s">
        <v>125</v>
      </c>
      <c r="B94" s="260" t="s">
        <v>25</v>
      </c>
      <c r="C94" s="257" t="s">
        <v>81</v>
      </c>
      <c r="D94" s="222">
        <v>0</v>
      </c>
      <c r="E94" s="270">
        <v>7</v>
      </c>
      <c r="F94" s="271">
        <v>4</v>
      </c>
      <c r="G94" s="29"/>
      <c r="H94" s="29"/>
    </row>
    <row r="95" spans="1:8" ht="12.75">
      <c r="A95" s="272" t="s">
        <v>126</v>
      </c>
      <c r="B95" s="260" t="s">
        <v>26</v>
      </c>
      <c r="C95" s="257" t="s">
        <v>82</v>
      </c>
      <c r="D95" s="222">
        <v>0</v>
      </c>
      <c r="E95" s="270">
        <v>7</v>
      </c>
      <c r="F95" s="271">
        <v>5</v>
      </c>
      <c r="G95" s="29"/>
      <c r="H95" s="29"/>
    </row>
    <row r="96" spans="1:8" ht="12.75">
      <c r="A96" s="10"/>
      <c r="B96" s="261" t="s">
        <v>28</v>
      </c>
      <c r="C96" s="217" t="s">
        <v>637</v>
      </c>
      <c r="D96" s="222">
        <v>0</v>
      </c>
      <c r="E96" s="270">
        <v>7</v>
      </c>
      <c r="F96" s="271">
        <v>6</v>
      </c>
      <c r="G96" s="29">
        <f>G97+G99+G98</f>
        <v>1554621.15</v>
      </c>
      <c r="H96" s="29">
        <f>H97+H99+H98</f>
        <v>310756.63</v>
      </c>
    </row>
    <row r="97" spans="1:8" ht="12.75">
      <c r="A97" s="272" t="s">
        <v>127</v>
      </c>
      <c r="B97" s="260" t="s">
        <v>29</v>
      </c>
      <c r="C97" s="223" t="s">
        <v>85</v>
      </c>
      <c r="D97" s="222">
        <v>0</v>
      </c>
      <c r="E97" s="270">
        <v>7</v>
      </c>
      <c r="F97" s="271">
        <v>7</v>
      </c>
      <c r="G97" s="339">
        <v>1250000</v>
      </c>
      <c r="H97" s="340">
        <v>6135.48</v>
      </c>
    </row>
    <row r="98" spans="1:8" ht="12.75">
      <c r="A98" s="272" t="s">
        <v>128</v>
      </c>
      <c r="B98" s="260" t="s">
        <v>30</v>
      </c>
      <c r="C98" s="223" t="s">
        <v>83</v>
      </c>
      <c r="D98" s="222">
        <v>0</v>
      </c>
      <c r="E98" s="270">
        <v>7</v>
      </c>
      <c r="F98" s="271">
        <v>8</v>
      </c>
      <c r="G98" s="339"/>
      <c r="H98" s="340"/>
    </row>
    <row r="99" spans="1:8" ht="12.75">
      <c r="A99" s="272" t="s">
        <v>129</v>
      </c>
      <c r="B99" s="260" t="s">
        <v>31</v>
      </c>
      <c r="C99" s="223" t="s">
        <v>84</v>
      </c>
      <c r="D99" s="222">
        <v>0</v>
      </c>
      <c r="E99" s="270">
        <v>7</v>
      </c>
      <c r="F99" s="271">
        <v>9</v>
      </c>
      <c r="G99" s="339">
        <v>304621.15</v>
      </c>
      <c r="H99" s="340">
        <v>304621.15</v>
      </c>
    </row>
    <row r="100" spans="1:8" ht="12.75">
      <c r="A100" s="10"/>
      <c r="B100" s="261" t="s">
        <v>52</v>
      </c>
      <c r="C100" s="258" t="s">
        <v>638</v>
      </c>
      <c r="D100" s="222">
        <v>0</v>
      </c>
      <c r="E100" s="270">
        <v>8</v>
      </c>
      <c r="F100" s="271">
        <v>0</v>
      </c>
      <c r="G100" s="29">
        <f>G101+G102</f>
        <v>30017.53</v>
      </c>
      <c r="H100" s="29">
        <f>H101+H102</f>
        <v>30017.53</v>
      </c>
    </row>
    <row r="101" spans="1:8" ht="12.75">
      <c r="A101" s="272" t="s">
        <v>130</v>
      </c>
      <c r="B101" s="260" t="s">
        <v>88</v>
      </c>
      <c r="C101" s="223" t="s">
        <v>86</v>
      </c>
      <c r="D101" s="222">
        <v>0</v>
      </c>
      <c r="E101" s="270">
        <v>8</v>
      </c>
      <c r="F101" s="271">
        <v>1</v>
      </c>
      <c r="G101" s="340">
        <v>30017.53</v>
      </c>
      <c r="H101" s="340">
        <v>30017.53</v>
      </c>
    </row>
    <row r="102" spans="1:8" ht="12.75">
      <c r="A102" s="272" t="s">
        <v>131</v>
      </c>
      <c r="B102" s="260" t="s">
        <v>89</v>
      </c>
      <c r="C102" s="223" t="s">
        <v>87</v>
      </c>
      <c r="D102" s="222">
        <v>0</v>
      </c>
      <c r="E102" s="270">
        <v>8</v>
      </c>
      <c r="F102" s="271">
        <v>2</v>
      </c>
      <c r="G102" s="29"/>
      <c r="H102" s="29"/>
    </row>
    <row r="103" spans="1:8" ht="25.5">
      <c r="A103" s="10"/>
      <c r="B103" s="261" t="s">
        <v>53</v>
      </c>
      <c r="C103" s="217" t="s">
        <v>639</v>
      </c>
      <c r="D103" s="222">
        <v>0</v>
      </c>
      <c r="E103" s="270">
        <v>8</v>
      </c>
      <c r="F103" s="271">
        <v>3</v>
      </c>
      <c r="G103" s="29">
        <f>G104-G105</f>
        <v>2243864.52</v>
      </c>
      <c r="H103" s="29">
        <f>H104-H105</f>
        <v>74594.84</v>
      </c>
    </row>
    <row r="104" spans="1:8" ht="12.75">
      <c r="A104" s="272" t="s">
        <v>177</v>
      </c>
      <c r="B104" s="260" t="s">
        <v>92</v>
      </c>
      <c r="C104" s="223" t="s">
        <v>90</v>
      </c>
      <c r="D104" s="222">
        <v>0</v>
      </c>
      <c r="E104" s="270">
        <v>8</v>
      </c>
      <c r="F104" s="271">
        <v>4</v>
      </c>
      <c r="G104" s="340">
        <v>0</v>
      </c>
      <c r="H104" s="340">
        <v>74594.84</v>
      </c>
    </row>
    <row r="105" spans="1:8" ht="12.75">
      <c r="A105" s="272" t="s">
        <v>132</v>
      </c>
      <c r="B105" s="260" t="s">
        <v>93</v>
      </c>
      <c r="C105" s="223" t="s">
        <v>91</v>
      </c>
      <c r="D105" s="222">
        <v>0</v>
      </c>
      <c r="E105" s="270">
        <v>8</v>
      </c>
      <c r="F105" s="271">
        <v>5</v>
      </c>
      <c r="G105" s="340">
        <v>-2243864.52</v>
      </c>
      <c r="H105" s="340"/>
    </row>
    <row r="106" spans="1:8" ht="12.75">
      <c r="A106" s="273">
        <v>262</v>
      </c>
      <c r="B106" s="277" t="s">
        <v>5</v>
      </c>
      <c r="C106" s="278" t="s">
        <v>94</v>
      </c>
      <c r="D106" s="255">
        <v>0</v>
      </c>
      <c r="E106" s="275">
        <v>8</v>
      </c>
      <c r="F106" s="276">
        <v>6</v>
      </c>
      <c r="G106" s="29"/>
      <c r="H106" s="29"/>
    </row>
    <row r="107" spans="1:8" ht="12.75">
      <c r="A107" s="10"/>
      <c r="B107" s="262" t="s">
        <v>10</v>
      </c>
      <c r="C107" s="217" t="s">
        <v>640</v>
      </c>
      <c r="D107" s="222">
        <v>0</v>
      </c>
      <c r="E107" s="270">
        <v>8</v>
      </c>
      <c r="F107" s="271">
        <v>7</v>
      </c>
      <c r="G107" s="29">
        <f>G108+G109+G110+G111+G112+G113</f>
        <v>9173331.49</v>
      </c>
      <c r="H107" s="29">
        <f>H108+H109+H110+H111+H112+H113</f>
        <v>9660619.110000001</v>
      </c>
    </row>
    <row r="108" spans="1:8" ht="12.75">
      <c r="A108" s="272" t="s">
        <v>200</v>
      </c>
      <c r="B108" s="261" t="s">
        <v>6</v>
      </c>
      <c r="C108" s="223" t="s">
        <v>95</v>
      </c>
      <c r="D108" s="222">
        <v>0</v>
      </c>
      <c r="E108" s="270">
        <v>8</v>
      </c>
      <c r="F108" s="271">
        <v>8</v>
      </c>
      <c r="G108" s="340">
        <f>141747.16+3261.97+209211.28+64198.31+11734.98+4877235.76+603.74+2738.71+2029.77</f>
        <v>5312761.68</v>
      </c>
      <c r="H108" s="340">
        <v>5696983.07</v>
      </c>
    </row>
    <row r="109" spans="1:8" ht="12.75">
      <c r="A109" s="272" t="s">
        <v>133</v>
      </c>
      <c r="B109" s="261" t="s">
        <v>7</v>
      </c>
      <c r="C109" s="223" t="s">
        <v>96</v>
      </c>
      <c r="D109" s="222">
        <v>0</v>
      </c>
      <c r="E109" s="270">
        <v>8</v>
      </c>
      <c r="F109" s="271">
        <v>9</v>
      </c>
      <c r="G109" s="340"/>
      <c r="H109" s="340"/>
    </row>
    <row r="110" spans="1:8" ht="25.5">
      <c r="A110" s="272" t="s">
        <v>178</v>
      </c>
      <c r="B110" s="261" t="s">
        <v>11</v>
      </c>
      <c r="C110" s="223" t="s">
        <v>204</v>
      </c>
      <c r="D110" s="222">
        <v>0</v>
      </c>
      <c r="E110" s="270">
        <v>9</v>
      </c>
      <c r="F110" s="271">
        <v>0</v>
      </c>
      <c r="G110" s="340">
        <f>108882.33+370.46+169870.55+8000+2747825.92+74034+82.76+15132.9+11757.99+701678.58</f>
        <v>3837635.4899999998</v>
      </c>
      <c r="H110" s="340">
        <f>3158978.17+802686.23</f>
        <v>3961664.4</v>
      </c>
    </row>
    <row r="111" spans="1:8" ht="25.5">
      <c r="A111" s="272" t="s">
        <v>201</v>
      </c>
      <c r="B111" s="261" t="s">
        <v>28</v>
      </c>
      <c r="C111" s="257" t="s">
        <v>97</v>
      </c>
      <c r="D111" s="222">
        <v>0</v>
      </c>
      <c r="E111" s="270">
        <v>9</v>
      </c>
      <c r="F111" s="271">
        <v>1</v>
      </c>
      <c r="G111" s="340">
        <v>22934.32</v>
      </c>
      <c r="H111" s="340">
        <v>1971.64</v>
      </c>
    </row>
    <row r="112" spans="1:8" ht="12.75">
      <c r="A112" s="272" t="s">
        <v>179</v>
      </c>
      <c r="B112" s="261" t="s">
        <v>52</v>
      </c>
      <c r="C112" s="223" t="s">
        <v>202</v>
      </c>
      <c r="D112" s="222">
        <v>0</v>
      </c>
      <c r="E112" s="270">
        <v>9</v>
      </c>
      <c r="F112" s="271">
        <v>2</v>
      </c>
      <c r="G112" s="29"/>
      <c r="H112" s="29"/>
    </row>
    <row r="113" spans="1:8" ht="12.75">
      <c r="A113" s="272" t="s">
        <v>180</v>
      </c>
      <c r="B113" s="261" t="s">
        <v>53</v>
      </c>
      <c r="C113" s="257" t="s">
        <v>203</v>
      </c>
      <c r="D113" s="222">
        <v>0</v>
      </c>
      <c r="E113" s="270">
        <v>9</v>
      </c>
      <c r="F113" s="271">
        <v>3</v>
      </c>
      <c r="G113" s="29"/>
      <c r="H113" s="29"/>
    </row>
    <row r="114" spans="1:8" ht="25.5">
      <c r="A114" s="10">
        <v>9570</v>
      </c>
      <c r="B114" s="216" t="s">
        <v>45</v>
      </c>
      <c r="C114" s="217" t="s">
        <v>98</v>
      </c>
      <c r="D114" s="222">
        <v>0</v>
      </c>
      <c r="E114" s="270">
        <v>9</v>
      </c>
      <c r="F114" s="271">
        <v>4</v>
      </c>
      <c r="G114" s="29"/>
      <c r="H114" s="29"/>
    </row>
    <row r="115" spans="1:8" ht="12.75">
      <c r="A115" s="10"/>
      <c r="B115" s="216" t="s">
        <v>47</v>
      </c>
      <c r="C115" s="217" t="s">
        <v>641</v>
      </c>
      <c r="D115" s="222">
        <v>0</v>
      </c>
      <c r="E115" s="270">
        <v>9</v>
      </c>
      <c r="F115" s="271">
        <v>5</v>
      </c>
      <c r="G115" s="29">
        <f>G116+G117</f>
        <v>0</v>
      </c>
      <c r="H115" s="29">
        <f>H116+H117</f>
        <v>0</v>
      </c>
    </row>
    <row r="116" spans="1:8" ht="12.75">
      <c r="A116" s="272" t="s">
        <v>205</v>
      </c>
      <c r="B116" s="261" t="s">
        <v>6</v>
      </c>
      <c r="C116" s="223" t="s">
        <v>99</v>
      </c>
      <c r="D116" s="222">
        <v>0</v>
      </c>
      <c r="E116" s="270">
        <v>9</v>
      </c>
      <c r="F116" s="271">
        <v>6</v>
      </c>
      <c r="G116" s="29"/>
      <c r="H116" s="29"/>
    </row>
    <row r="117" spans="1:8" ht="12.75">
      <c r="A117" s="272" t="s">
        <v>157</v>
      </c>
      <c r="B117" s="261" t="s">
        <v>7</v>
      </c>
      <c r="C117" s="223" t="s">
        <v>84</v>
      </c>
      <c r="D117" s="222">
        <v>0</v>
      </c>
      <c r="E117" s="270">
        <v>9</v>
      </c>
      <c r="F117" s="271">
        <v>7</v>
      </c>
      <c r="G117" s="29"/>
      <c r="H117" s="29"/>
    </row>
    <row r="118" spans="1:8" ht="12.75">
      <c r="A118" s="10"/>
      <c r="B118" s="216" t="s">
        <v>48</v>
      </c>
      <c r="C118" s="258" t="s">
        <v>192</v>
      </c>
      <c r="D118" s="222">
        <v>0</v>
      </c>
      <c r="E118" s="270">
        <v>9</v>
      </c>
      <c r="F118" s="271">
        <v>8</v>
      </c>
      <c r="G118" s="29"/>
      <c r="H118" s="29"/>
    </row>
    <row r="119" spans="1:8" ht="12.75">
      <c r="A119" s="272" t="s">
        <v>140</v>
      </c>
      <c r="B119" s="255" t="s">
        <v>6</v>
      </c>
      <c r="C119" s="257" t="s">
        <v>100</v>
      </c>
      <c r="D119" s="222">
        <v>0</v>
      </c>
      <c r="E119" s="270">
        <v>9</v>
      </c>
      <c r="F119" s="271">
        <v>9</v>
      </c>
      <c r="G119" s="29"/>
      <c r="H119" s="29"/>
    </row>
    <row r="120" spans="1:8" ht="25.5">
      <c r="A120" s="10">
        <v>280</v>
      </c>
      <c r="B120" s="216" t="s">
        <v>102</v>
      </c>
      <c r="C120" s="217" t="s">
        <v>101</v>
      </c>
      <c r="D120" s="222">
        <v>1</v>
      </c>
      <c r="E120" s="270">
        <v>0</v>
      </c>
      <c r="F120" s="271">
        <v>0</v>
      </c>
      <c r="G120" s="29"/>
      <c r="H120" s="29"/>
    </row>
    <row r="121" spans="1:8" ht="12.75">
      <c r="A121" s="10"/>
      <c r="B121" s="216" t="s">
        <v>58</v>
      </c>
      <c r="C121" s="217" t="s">
        <v>642</v>
      </c>
      <c r="D121" s="222">
        <v>1</v>
      </c>
      <c r="E121" s="270">
        <v>0</v>
      </c>
      <c r="F121" s="271">
        <v>1</v>
      </c>
      <c r="G121" s="29">
        <f>G122+G123+G124</f>
        <v>0</v>
      </c>
      <c r="H121" s="29">
        <f>H122+H123+H124</f>
        <v>0</v>
      </c>
    </row>
    <row r="122" spans="1:8" ht="12.75">
      <c r="A122" s="272" t="s">
        <v>134</v>
      </c>
      <c r="B122" s="255" t="s">
        <v>6</v>
      </c>
      <c r="C122" s="257" t="s">
        <v>103</v>
      </c>
      <c r="D122" s="222">
        <v>1</v>
      </c>
      <c r="E122" s="270">
        <v>0</v>
      </c>
      <c r="F122" s="271">
        <v>2</v>
      </c>
      <c r="G122" s="29"/>
      <c r="H122" s="29"/>
    </row>
    <row r="123" spans="1:8" ht="12.75">
      <c r="A123" s="272" t="s">
        <v>135</v>
      </c>
      <c r="B123" s="255" t="s">
        <v>7</v>
      </c>
      <c r="C123" s="257" t="s">
        <v>104</v>
      </c>
      <c r="D123" s="222">
        <v>1</v>
      </c>
      <c r="E123" s="270">
        <v>0</v>
      </c>
      <c r="F123" s="271">
        <v>3</v>
      </c>
      <c r="G123" s="29"/>
      <c r="H123" s="29"/>
    </row>
    <row r="124" spans="1:8" ht="13.5" thickBot="1">
      <c r="A124" s="279" t="s">
        <v>136</v>
      </c>
      <c r="B124" s="280" t="s">
        <v>11</v>
      </c>
      <c r="C124" s="281" t="s">
        <v>105</v>
      </c>
      <c r="D124" s="231">
        <v>1</v>
      </c>
      <c r="E124" s="282">
        <v>0</v>
      </c>
      <c r="F124" s="283">
        <v>4</v>
      </c>
      <c r="G124" s="30"/>
      <c r="H124" s="30"/>
    </row>
    <row r="125" spans="1:10" ht="15.75" customHeight="1">
      <c r="A125" s="22"/>
      <c r="B125" s="284"/>
      <c r="C125" s="23"/>
      <c r="D125" s="285"/>
      <c r="E125" s="285"/>
      <c r="F125" s="285"/>
      <c r="G125" s="37"/>
      <c r="H125" s="38"/>
      <c r="J125" s="41" t="s">
        <v>11</v>
      </c>
    </row>
    <row r="126" spans="1:8" ht="15" customHeight="1" thickBot="1">
      <c r="A126" s="24"/>
      <c r="B126" s="286"/>
      <c r="C126" s="25"/>
      <c r="D126" s="18"/>
      <c r="E126" s="18"/>
      <c r="F126" s="18"/>
      <c r="G126" s="28"/>
      <c r="H126" s="39"/>
    </row>
    <row r="127" spans="1:8" ht="12.75">
      <c r="A127" s="20"/>
      <c r="B127" s="287" t="s">
        <v>106</v>
      </c>
      <c r="C127" s="239" t="s">
        <v>643</v>
      </c>
      <c r="D127" s="240">
        <v>1</v>
      </c>
      <c r="E127" s="241">
        <v>0</v>
      </c>
      <c r="F127" s="242">
        <v>5</v>
      </c>
      <c r="G127" s="32">
        <f>G128+G129+G130+G131+G132</f>
        <v>436423.6599999999</v>
      </c>
      <c r="H127" s="32">
        <f>H128+H129+H130+H131+H132</f>
        <v>274776.51</v>
      </c>
    </row>
    <row r="128" spans="1:8" ht="12.75">
      <c r="A128" s="272" t="s">
        <v>137</v>
      </c>
      <c r="B128" s="255" t="s">
        <v>6</v>
      </c>
      <c r="C128" s="223" t="s">
        <v>107</v>
      </c>
      <c r="D128" s="224">
        <v>1</v>
      </c>
      <c r="E128" s="225">
        <v>0</v>
      </c>
      <c r="F128" s="226">
        <v>6</v>
      </c>
      <c r="G128" s="344">
        <v>2016.3</v>
      </c>
      <c r="H128" s="344">
        <v>35285.94</v>
      </c>
    </row>
    <row r="129" spans="1:8" ht="12.75">
      <c r="A129" s="272" t="s">
        <v>138</v>
      </c>
      <c r="B129" s="255" t="s">
        <v>7</v>
      </c>
      <c r="C129" s="223" t="s">
        <v>108</v>
      </c>
      <c r="D129" s="224">
        <v>1</v>
      </c>
      <c r="E129" s="225">
        <v>0</v>
      </c>
      <c r="F129" s="226">
        <v>7</v>
      </c>
      <c r="G129" s="345"/>
      <c r="H129" s="345"/>
    </row>
    <row r="130" spans="1:8" ht="25.5">
      <c r="A130" s="288" t="s">
        <v>181</v>
      </c>
      <c r="B130" s="255" t="s">
        <v>11</v>
      </c>
      <c r="C130" s="289" t="s">
        <v>183</v>
      </c>
      <c r="D130" s="290">
        <v>1</v>
      </c>
      <c r="E130" s="291">
        <v>0</v>
      </c>
      <c r="F130" s="292">
        <v>8</v>
      </c>
      <c r="G130" s="340">
        <f>17940+2987.97</f>
        <v>20927.97</v>
      </c>
      <c r="H130" s="340">
        <v>2624.21</v>
      </c>
    </row>
    <row r="131" spans="1:8" ht="12.75">
      <c r="A131" s="288" t="s">
        <v>182</v>
      </c>
      <c r="B131" s="255" t="s">
        <v>28</v>
      </c>
      <c r="C131" s="274" t="s">
        <v>109</v>
      </c>
      <c r="D131" s="290">
        <v>1</v>
      </c>
      <c r="E131" s="291">
        <v>0</v>
      </c>
      <c r="F131" s="292">
        <v>9</v>
      </c>
      <c r="G131" s="346">
        <f>149658.12+4863.9+586.28+84445.77+88851.73+43760.79+5360.82+12799.72+969.1+21883.16+300</f>
        <v>413479.3899999999</v>
      </c>
      <c r="H131" s="346">
        <f>27624.97+2533.9+1068.22-1066.2+95730.49+54546.12+13888.74+13976.49+1000.74+27262.89+300</f>
        <v>236866.36</v>
      </c>
    </row>
    <row r="132" spans="1:8" ht="12.75">
      <c r="A132" s="288" t="s">
        <v>193</v>
      </c>
      <c r="B132" s="255" t="s">
        <v>52</v>
      </c>
      <c r="C132" s="274" t="s">
        <v>185</v>
      </c>
      <c r="D132" s="290">
        <v>1</v>
      </c>
      <c r="E132" s="291">
        <v>1</v>
      </c>
      <c r="F132" s="292">
        <v>0</v>
      </c>
      <c r="G132" s="36"/>
      <c r="H132" s="36"/>
    </row>
    <row r="133" spans="1:8" ht="25.5">
      <c r="A133" s="10"/>
      <c r="B133" s="216" t="s">
        <v>110</v>
      </c>
      <c r="C133" s="217" t="s">
        <v>644</v>
      </c>
      <c r="D133" s="224">
        <v>1</v>
      </c>
      <c r="E133" s="225">
        <v>1</v>
      </c>
      <c r="F133" s="226">
        <v>1</v>
      </c>
      <c r="G133" s="29">
        <f>G134+G135</f>
        <v>0</v>
      </c>
      <c r="H133" s="29">
        <f>H134+H135</f>
        <v>44472.53</v>
      </c>
    </row>
    <row r="134" spans="1:8" ht="12.75">
      <c r="A134" s="272" t="s">
        <v>139</v>
      </c>
      <c r="B134" s="255" t="s">
        <v>6</v>
      </c>
      <c r="C134" s="257" t="s">
        <v>111</v>
      </c>
      <c r="D134" s="224">
        <v>1</v>
      </c>
      <c r="E134" s="225">
        <v>1</v>
      </c>
      <c r="F134" s="226">
        <v>2</v>
      </c>
      <c r="G134" s="29"/>
      <c r="H134" s="29"/>
    </row>
    <row r="135" spans="1:8" ht="25.5">
      <c r="A135" s="272" t="s">
        <v>206</v>
      </c>
      <c r="B135" s="255" t="s">
        <v>7</v>
      </c>
      <c r="C135" s="293" t="s">
        <v>112</v>
      </c>
      <c r="D135" s="224">
        <v>1</v>
      </c>
      <c r="E135" s="225">
        <v>1</v>
      </c>
      <c r="F135" s="226">
        <v>3</v>
      </c>
      <c r="G135" s="340"/>
      <c r="H135" s="340">
        <v>44472.53</v>
      </c>
    </row>
    <row r="136" spans="1:8" ht="25.5">
      <c r="A136" s="10"/>
      <c r="B136" s="216" t="s">
        <v>113</v>
      </c>
      <c r="C136" s="217" t="s">
        <v>645</v>
      </c>
      <c r="D136" s="224">
        <v>1</v>
      </c>
      <c r="E136" s="225">
        <v>1</v>
      </c>
      <c r="F136" s="226">
        <v>4</v>
      </c>
      <c r="G136" s="29">
        <f>G86+G106+G107+G114+G115+G118+G121+G127+G133</f>
        <v>13950529.31</v>
      </c>
      <c r="H136" s="29">
        <f>H86+H106+H107+H114+H115+H118+H121+H127+H133</f>
        <v>14395237.15</v>
      </c>
    </row>
    <row r="137" spans="1:8" ht="13.5" thickBot="1">
      <c r="A137" s="265" t="s">
        <v>158</v>
      </c>
      <c r="B137" s="294" t="s">
        <v>114</v>
      </c>
      <c r="C137" s="267" t="s">
        <v>75</v>
      </c>
      <c r="D137" s="233">
        <v>1</v>
      </c>
      <c r="E137" s="234">
        <v>1</v>
      </c>
      <c r="F137" s="235">
        <v>5</v>
      </c>
      <c r="G137" s="343">
        <f>738202.76+383787.91</f>
        <v>1121990.67</v>
      </c>
      <c r="H137" s="343">
        <f>699888.14+274366</f>
        <v>974254.14</v>
      </c>
    </row>
    <row r="138" ht="12.75">
      <c r="C138" s="19"/>
    </row>
    <row r="139" spans="3:8" ht="12.75">
      <c r="C139" s="19"/>
      <c r="G139" s="40">
        <f>G136-G79</f>
        <v>0</v>
      </c>
      <c r="H139" s="40">
        <f>H136-H79</f>
        <v>0</v>
      </c>
    </row>
    <row r="140" spans="1:3" ht="12.75">
      <c r="A140" s="11" t="s">
        <v>651</v>
      </c>
      <c r="C140" s="19"/>
    </row>
    <row r="141" spans="1:8" ht="12.75">
      <c r="A141" s="11" t="s">
        <v>664</v>
      </c>
      <c r="C141" s="41"/>
      <c r="G141" s="42" t="s">
        <v>212</v>
      </c>
      <c r="H141" s="42" t="s">
        <v>213</v>
      </c>
    </row>
    <row r="142" ht="12.75">
      <c r="C142" s="41"/>
    </row>
    <row r="143" ht="12.75">
      <c r="H143" s="43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1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dataValidations count="1">
    <dataValidation type="decimal" allowBlank="1" showInputMessage="1" showErrorMessage="1" errorTitle="Microsoft Excel" error="Neočekivana vrsta podatka!&#10;Molimo unesite broj." sqref="G16:H17 G19:H21 G44:H46 G50:H52 G61:H62 G65:H67 G70:H74 G77:H78 G80:H80 G88:H88 G97:H99 G101:H101 G104:H105 G108:H111 G128:H131 G135:H135 G137:H137">
      <formula1>-100000000000</formula1>
      <formula2>100000000000</formula2>
    </dataValidation>
  </dataValidation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10">
      <selection activeCell="A143" sqref="A143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85" t="s">
        <v>647</v>
      </c>
      <c r="B1" s="185"/>
      <c r="C1" s="185"/>
      <c r="D1" s="185"/>
      <c r="F1" s="185"/>
      <c r="G1" s="185"/>
      <c r="H1" s="186" t="s">
        <v>592</v>
      </c>
      <c r="I1" s="190"/>
    </row>
    <row r="2" spans="1:9" s="55" customFormat="1" ht="12.75">
      <c r="A2" s="185" t="s">
        <v>648</v>
      </c>
      <c r="B2" s="185"/>
      <c r="C2" s="185"/>
      <c r="D2" s="185"/>
      <c r="F2" s="185"/>
      <c r="G2" s="185"/>
      <c r="H2" s="187"/>
      <c r="I2" s="190"/>
    </row>
    <row r="3" spans="1:9" s="55" customFormat="1" ht="12.75">
      <c r="A3" s="185" t="s">
        <v>649</v>
      </c>
      <c r="B3" s="185"/>
      <c r="C3" s="185"/>
      <c r="D3" s="185"/>
      <c r="F3" s="185"/>
      <c r="G3" s="185"/>
      <c r="H3" s="188"/>
      <c r="I3" s="190"/>
    </row>
    <row r="4" spans="1:9" s="55" customFormat="1" ht="12.75">
      <c r="A4" s="55" t="s">
        <v>650</v>
      </c>
      <c r="B4" s="185"/>
      <c r="C4" s="185"/>
      <c r="D4" s="185"/>
      <c r="E4" s="185"/>
      <c r="F4" s="185"/>
      <c r="G4" s="185"/>
      <c r="H4" s="189"/>
      <c r="I4" s="190"/>
    </row>
    <row r="5" spans="1:9" s="55" customFormat="1" ht="12.75">
      <c r="A5" s="55" t="s">
        <v>598</v>
      </c>
      <c r="B5" s="185"/>
      <c r="C5" s="185"/>
      <c r="D5" s="185"/>
      <c r="E5" s="185"/>
      <c r="F5" s="185"/>
      <c r="G5" s="185"/>
      <c r="H5" s="188"/>
      <c r="I5" s="190"/>
    </row>
    <row r="6" spans="1:8" ht="12.75">
      <c r="A6" s="55"/>
      <c r="B6" s="2"/>
      <c r="C6" s="2"/>
      <c r="D6" s="2"/>
      <c r="E6" s="2"/>
      <c r="F6" s="2"/>
      <c r="G6" s="2"/>
      <c r="H6" s="180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95" t="s">
        <v>214</v>
      </c>
      <c r="B9" s="395"/>
      <c r="C9" s="395"/>
      <c r="D9" s="395"/>
      <c r="E9" s="395"/>
      <c r="F9" s="395"/>
      <c r="G9" s="395"/>
      <c r="H9" s="395"/>
    </row>
    <row r="10" spans="1:8" ht="12.75">
      <c r="A10" s="397" t="s">
        <v>663</v>
      </c>
      <c r="B10" s="397"/>
      <c r="C10" s="397"/>
      <c r="D10" s="397"/>
      <c r="E10" s="397"/>
      <c r="F10" s="397"/>
      <c r="G10" s="397"/>
      <c r="H10" s="397"/>
    </row>
    <row r="11" ht="13.5" thickBot="1"/>
    <row r="12" spans="1:8" ht="13.5" thickBot="1">
      <c r="A12" s="6" t="s">
        <v>194</v>
      </c>
      <c r="B12" s="399" t="s">
        <v>1</v>
      </c>
      <c r="C12" s="390"/>
      <c r="D12" s="391" t="s">
        <v>0</v>
      </c>
      <c r="E12" s="402"/>
      <c r="F12" s="403"/>
      <c r="G12" s="5" t="s">
        <v>652</v>
      </c>
      <c r="H12" s="5" t="s">
        <v>653</v>
      </c>
    </row>
    <row r="13" spans="1:8" ht="13.5" thickBot="1">
      <c r="A13" s="6">
        <v>1</v>
      </c>
      <c r="B13" s="400">
        <v>2</v>
      </c>
      <c r="C13" s="390"/>
      <c r="D13" s="401">
        <v>3</v>
      </c>
      <c r="E13" s="402"/>
      <c r="F13" s="403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601</v>
      </c>
      <c r="D14" s="50">
        <v>0</v>
      </c>
      <c r="E14" s="51">
        <v>0</v>
      </c>
      <c r="F14" s="52">
        <v>1</v>
      </c>
      <c r="G14" s="53">
        <f>G15+G16+G17+G18+G19+G20+G21+G22</f>
        <v>4365205.08</v>
      </c>
      <c r="H14" s="53">
        <f>H15+H16+H17+H18+H19+H20+H21+H22</f>
        <v>5274601.470000001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347">
        <v>5013749.41</v>
      </c>
      <c r="H15" s="347">
        <v>6069116.96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347"/>
      <c r="H16" s="347"/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348"/>
      <c r="H17" s="348">
        <v>-201472.42</v>
      </c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347">
        <v>-215129.44</v>
      </c>
      <c r="H18" s="347">
        <v>-223989.27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347"/>
      <c r="H19" s="347"/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347">
        <v>-455882.21</v>
      </c>
      <c r="H20" s="347">
        <v>-384221.39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348">
        <v>22467.32</v>
      </c>
      <c r="H21" s="348">
        <v>15167.59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347"/>
      <c r="H22" s="347"/>
    </row>
    <row r="23" spans="1:9" s="55" customFormat="1" ht="12.75">
      <c r="A23" s="63"/>
      <c r="B23" s="64" t="s">
        <v>239</v>
      </c>
      <c r="C23" s="65" t="s">
        <v>602</v>
      </c>
      <c r="D23" s="66">
        <v>0</v>
      </c>
      <c r="E23" s="67">
        <v>1</v>
      </c>
      <c r="F23" s="68">
        <v>0</v>
      </c>
      <c r="G23" s="62">
        <f>G24+G25+G29+G30+G31+G35+G36</f>
        <v>183957.18</v>
      </c>
      <c r="H23" s="62">
        <f>H24+H25+H29+H30+H31+H35+H36</f>
        <v>181948.95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/>
      <c r="H24" s="62"/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f>G26+G27+G28</f>
        <v>1800</v>
      </c>
      <c r="H25" s="62">
        <f>H26+H27+H28</f>
        <v>1800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347">
        <v>1800</v>
      </c>
      <c r="H26" s="347">
        <v>1800</v>
      </c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348"/>
      <c r="H27" s="348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348"/>
      <c r="H28" s="348"/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347">
        <v>149638.71</v>
      </c>
      <c r="H29" s="347">
        <v>153862.85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347"/>
      <c r="H30" s="347"/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>
        <v>0</v>
      </c>
      <c r="H35" s="62">
        <v>0</v>
      </c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348">
        <f>14975.94+17542.53</f>
        <v>32518.47</v>
      </c>
      <c r="H36" s="348">
        <f>16889.85+9396.25</f>
        <v>26286.1</v>
      </c>
    </row>
    <row r="37" spans="1:9" s="55" customFormat="1" ht="12.75">
      <c r="A37" s="75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349">
        <v>21826.82</v>
      </c>
      <c r="H37" s="349">
        <v>47402.42</v>
      </c>
      <c r="I37" s="54"/>
    </row>
    <row r="38" spans="1:9" s="55" customFormat="1" ht="29.25">
      <c r="A38" s="75" t="s">
        <v>265</v>
      </c>
      <c r="B38" s="64" t="s">
        <v>266</v>
      </c>
      <c r="C38" s="76" t="s">
        <v>267</v>
      </c>
      <c r="D38" s="66">
        <v>0</v>
      </c>
      <c r="E38" s="67">
        <v>2</v>
      </c>
      <c r="F38" s="68">
        <v>5</v>
      </c>
      <c r="G38" s="349">
        <v>53283.6</v>
      </c>
      <c r="H38" s="349">
        <v>68634.32</v>
      </c>
      <c r="I38" s="54"/>
    </row>
    <row r="39" spans="1:8" ht="19.5">
      <c r="A39" s="75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349">
        <f>729</f>
        <v>729</v>
      </c>
      <c r="H39" s="349"/>
    </row>
    <row r="40" spans="1:8" ht="12.75">
      <c r="A40" s="63"/>
      <c r="B40" s="64" t="s">
        <v>271</v>
      </c>
      <c r="C40" s="65" t="s">
        <v>603</v>
      </c>
      <c r="D40" s="66">
        <v>0</v>
      </c>
      <c r="E40" s="67">
        <v>2</v>
      </c>
      <c r="F40" s="68">
        <v>7</v>
      </c>
      <c r="G40" s="62">
        <f>G41+G46</f>
        <v>1998891.39</v>
      </c>
      <c r="H40" s="62">
        <f>H41+H46</f>
        <v>2532578.89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f>G42+G43+G44</f>
        <v>1862769.14</v>
      </c>
      <c r="H41" s="62">
        <f>H42+H43+H44</f>
        <v>2406375.12</v>
      </c>
    </row>
    <row r="42" spans="1:8" ht="12.75">
      <c r="A42" s="56" t="s">
        <v>273</v>
      </c>
      <c r="B42" s="69" t="s">
        <v>18</v>
      </c>
      <c r="C42" s="77" t="s">
        <v>274</v>
      </c>
      <c r="D42" s="59">
        <v>0</v>
      </c>
      <c r="E42" s="60">
        <v>2</v>
      </c>
      <c r="F42" s="61">
        <v>9</v>
      </c>
      <c r="G42" s="350">
        <f>1543113.41+366914.02</f>
        <v>1910027.43</v>
      </c>
      <c r="H42" s="350">
        <f>2040271.36+441207.86</f>
        <v>2481479.22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350"/>
      <c r="H43" s="350"/>
    </row>
    <row r="44" spans="1:9" ht="13.5" thickBot="1">
      <c r="A44" s="78" t="s">
        <v>277</v>
      </c>
      <c r="B44" s="79" t="s">
        <v>69</v>
      </c>
      <c r="C44" s="80" t="s">
        <v>278</v>
      </c>
      <c r="D44" s="81">
        <v>0</v>
      </c>
      <c r="E44" s="82">
        <v>3</v>
      </c>
      <c r="F44" s="83">
        <v>1</v>
      </c>
      <c r="G44" s="351">
        <v>-47258.29</v>
      </c>
      <c r="H44" s="351">
        <v>-75104.1</v>
      </c>
      <c r="I44" s="17">
        <v>1</v>
      </c>
    </row>
    <row r="45" spans="1:8" ht="13.5" thickBot="1">
      <c r="A45" s="84"/>
      <c r="B45" s="85"/>
      <c r="C45" s="86"/>
      <c r="D45" s="87"/>
      <c r="E45" s="87"/>
      <c r="F45" s="87"/>
      <c r="G45" s="88"/>
      <c r="H45" s="88"/>
    </row>
    <row r="46" spans="1:8" ht="12.75">
      <c r="A46" s="89"/>
      <c r="B46" s="90" t="s">
        <v>7</v>
      </c>
      <c r="C46" s="91" t="s">
        <v>279</v>
      </c>
      <c r="D46" s="92">
        <v>0</v>
      </c>
      <c r="E46" s="93">
        <v>3</v>
      </c>
      <c r="F46" s="94">
        <v>2</v>
      </c>
      <c r="G46" s="95">
        <f>G47+G48+G49</f>
        <v>136122.25</v>
      </c>
      <c r="H46" s="95">
        <f>H47+H48+H49</f>
        <v>126203.77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352">
        <v>146318.54</v>
      </c>
      <c r="H47" s="352">
        <v>124028.91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353"/>
      <c r="H48" s="353"/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350">
        <v>-10196.29</v>
      </c>
      <c r="H49" s="350">
        <v>2174.86</v>
      </c>
    </row>
    <row r="50" spans="1:8" ht="12.75" customHeight="1">
      <c r="A50" s="63"/>
      <c r="B50" s="96" t="s">
        <v>283</v>
      </c>
      <c r="C50" s="65" t="s">
        <v>604</v>
      </c>
      <c r="D50" s="66">
        <v>0</v>
      </c>
      <c r="E50" s="67">
        <v>3</v>
      </c>
      <c r="F50" s="68">
        <v>6</v>
      </c>
      <c r="G50" s="62">
        <f>G51+G54</f>
        <v>0</v>
      </c>
      <c r="H50" s="62">
        <f>H51+H54</f>
        <v>0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0</v>
      </c>
      <c r="H51" s="62">
        <f>H52+H53</f>
        <v>0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/>
      <c r="H52" s="62"/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/>
      <c r="H53" s="62"/>
    </row>
    <row r="54" spans="1:9" s="97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0</v>
      </c>
      <c r="H54" s="62">
        <f>H55+H56+H57</f>
        <v>0</v>
      </c>
      <c r="I54" s="17"/>
    </row>
    <row r="55" spans="1:8" ht="19.5">
      <c r="A55" s="56" t="s">
        <v>291</v>
      </c>
      <c r="B55" s="69" t="s">
        <v>20</v>
      </c>
      <c r="C55" s="77" t="s">
        <v>274</v>
      </c>
      <c r="D55" s="59">
        <v>0</v>
      </c>
      <c r="E55" s="60">
        <v>4</v>
      </c>
      <c r="F55" s="61">
        <v>1</v>
      </c>
      <c r="G55" s="62"/>
      <c r="H55" s="62"/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98" customFormat="1" ht="22.5">
      <c r="A58" s="63"/>
      <c r="B58" s="64" t="s">
        <v>294</v>
      </c>
      <c r="C58" s="3" t="s">
        <v>605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606</v>
      </c>
      <c r="D62" s="66">
        <v>0</v>
      </c>
      <c r="E62" s="67">
        <v>4</v>
      </c>
      <c r="F62" s="68">
        <v>8</v>
      </c>
      <c r="G62" s="62">
        <f>G63+G64</f>
        <v>0</v>
      </c>
      <c r="H62" s="62">
        <f>H63+H64</f>
        <v>0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/>
      <c r="H64" s="62"/>
    </row>
    <row r="65" spans="1:8" ht="12.75">
      <c r="A65" s="63"/>
      <c r="B65" s="64" t="s">
        <v>303</v>
      </c>
      <c r="C65" s="99" t="s">
        <v>607</v>
      </c>
      <c r="D65" s="66">
        <v>0</v>
      </c>
      <c r="E65" s="67">
        <v>5</v>
      </c>
      <c r="F65" s="68">
        <v>1</v>
      </c>
      <c r="G65" s="62">
        <f>G66+G70</f>
        <v>2499242.84</v>
      </c>
      <c r="H65" s="62">
        <f>H66+H70</f>
        <v>2701119.6900000004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f>G67+G68+G69</f>
        <v>1497017.84</v>
      </c>
      <c r="H66" s="62">
        <f>H67+H68+H69</f>
        <v>1304166.36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354">
        <f>12503.71+47181.79</f>
        <v>59685.5</v>
      </c>
      <c r="H67" s="354">
        <f>1979.44+120799.65</f>
        <v>122779.09</v>
      </c>
    </row>
    <row r="68" spans="1:8" ht="29.25">
      <c r="A68" s="56" t="s">
        <v>307</v>
      </c>
      <c r="B68" s="69" t="s">
        <v>19</v>
      </c>
      <c r="C68" s="100" t="s">
        <v>308</v>
      </c>
      <c r="D68" s="59">
        <v>0</v>
      </c>
      <c r="E68" s="60">
        <v>5</v>
      </c>
      <c r="F68" s="61">
        <v>4</v>
      </c>
      <c r="G68" s="355">
        <f>824591.92-G67+697007.25+7076.36</f>
        <v>1468990.03</v>
      </c>
      <c r="H68" s="355">
        <f>1079496.07-H67+181001.59+8972.03</f>
        <v>1146690.6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350">
        <v>-31657.69</v>
      </c>
      <c r="H69" s="350">
        <v>34696.67</v>
      </c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1002225</v>
      </c>
      <c r="H70" s="62">
        <f>H71+H72+H73</f>
        <v>1396953.33</v>
      </c>
    </row>
    <row r="71" spans="1:8" ht="12.75">
      <c r="A71" s="56" t="s">
        <v>312</v>
      </c>
      <c r="B71" s="69" t="s">
        <v>20</v>
      </c>
      <c r="C71" s="100" t="s">
        <v>313</v>
      </c>
      <c r="D71" s="59">
        <v>0</v>
      </c>
      <c r="E71" s="60">
        <v>5</v>
      </c>
      <c r="F71" s="61">
        <v>7</v>
      </c>
      <c r="G71" s="350">
        <v>66288.79</v>
      </c>
      <c r="H71" s="350">
        <v>53249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350">
        <f>239661.99+23506.58+1810.18</f>
        <v>264978.75</v>
      </c>
      <c r="H72" s="350">
        <f>261904.08+26933.66+3079.71+637.23</f>
        <v>292554.68</v>
      </c>
    </row>
    <row r="73" spans="1:8" ht="19.5">
      <c r="A73" s="56" t="s">
        <v>316</v>
      </c>
      <c r="B73" s="69" t="s">
        <v>22</v>
      </c>
      <c r="C73" s="100" t="s">
        <v>317</v>
      </c>
      <c r="D73" s="59">
        <v>0</v>
      </c>
      <c r="E73" s="60">
        <v>5</v>
      </c>
      <c r="F73" s="61">
        <v>9</v>
      </c>
      <c r="G73" s="62">
        <f>14185.15+42921.14+139119.98+45978.05+5265+323163.17+5701.17+15959.23+5923.59+674+72066.98</f>
        <v>670957.46</v>
      </c>
      <c r="H73" s="62">
        <f>23952.21+49873.19+282498.02+83386.21+19370.39+453245.88+3757.41+16129.95+15211.66+1339+102385.73</f>
        <v>1051149.6500000001</v>
      </c>
    </row>
    <row r="74" spans="1:8" ht="12.75">
      <c r="A74" s="63"/>
      <c r="B74" s="64" t="s">
        <v>318</v>
      </c>
      <c r="C74" s="99" t="s">
        <v>608</v>
      </c>
      <c r="D74" s="66">
        <v>0</v>
      </c>
      <c r="E74" s="67">
        <v>6</v>
      </c>
      <c r="F74" s="68">
        <v>0</v>
      </c>
      <c r="G74" s="62">
        <f>G75+G76+G77+G78+G79+G80</f>
        <v>0</v>
      </c>
      <c r="H74" s="62">
        <f>H75+H76+H77+H78+H79+H80</f>
        <v>0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/>
      <c r="H75" s="62"/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/>
      <c r="H76" s="62"/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/>
      <c r="H78" s="62"/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/>
      <c r="H80" s="62"/>
    </row>
    <row r="81" spans="1:8" ht="12.75">
      <c r="A81" s="63"/>
      <c r="B81" s="64" t="s">
        <v>331</v>
      </c>
      <c r="C81" s="99" t="s">
        <v>609</v>
      </c>
      <c r="D81" s="66">
        <v>0</v>
      </c>
      <c r="E81" s="67">
        <v>6</v>
      </c>
      <c r="F81" s="68">
        <v>7</v>
      </c>
      <c r="G81" s="62">
        <f>G82+G83</f>
        <v>68084.6</v>
      </c>
      <c r="H81" s="62">
        <f>H82+H83</f>
        <v>256005.43000000002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>
        <v>0</v>
      </c>
      <c r="H82" s="62"/>
    </row>
    <row r="83" spans="1:8" ht="20.25" thickBot="1">
      <c r="A83" s="78" t="s">
        <v>334</v>
      </c>
      <c r="B83" s="79" t="s">
        <v>7</v>
      </c>
      <c r="C83" s="101" t="s">
        <v>335</v>
      </c>
      <c r="D83" s="81">
        <v>0</v>
      </c>
      <c r="E83" s="82">
        <v>6</v>
      </c>
      <c r="F83" s="83">
        <v>9</v>
      </c>
      <c r="G83" s="356">
        <f>45668.98+22415.62</f>
        <v>68084.6</v>
      </c>
      <c r="H83" s="356">
        <f>210096.14+20025.82+25883.47</f>
        <v>256005.43000000002</v>
      </c>
    </row>
    <row r="84" spans="1:9" ht="12.75">
      <c r="A84" s="102"/>
      <c r="B84" s="103"/>
      <c r="C84" s="104"/>
      <c r="D84" s="105"/>
      <c r="E84" s="105"/>
      <c r="F84" s="105"/>
      <c r="G84" s="106"/>
      <c r="H84" s="106"/>
      <c r="I84" s="17" t="s">
        <v>7</v>
      </c>
    </row>
    <row r="85" spans="1:8" ht="13.5" thickBot="1">
      <c r="A85" s="84"/>
      <c r="B85" s="85"/>
      <c r="C85" s="107"/>
      <c r="D85" s="87"/>
      <c r="E85" s="87"/>
      <c r="F85" s="87"/>
      <c r="G85" s="88"/>
      <c r="H85" s="88"/>
    </row>
    <row r="86" spans="1:8" ht="12.75">
      <c r="A86" s="89">
        <v>467.4581</v>
      </c>
      <c r="B86" s="108" t="s">
        <v>336</v>
      </c>
      <c r="C86" s="109" t="s">
        <v>337</v>
      </c>
      <c r="D86" s="50">
        <v>0</v>
      </c>
      <c r="E86" s="51">
        <v>7</v>
      </c>
      <c r="F86" s="52">
        <v>0</v>
      </c>
      <c r="G86" s="95"/>
      <c r="H86" s="95"/>
    </row>
    <row r="87" spans="1:8" ht="27" customHeight="1">
      <c r="A87" s="63" t="s">
        <v>338</v>
      </c>
      <c r="B87" s="64" t="s">
        <v>339</v>
      </c>
      <c r="C87" s="99" t="s">
        <v>610</v>
      </c>
      <c r="D87" s="66">
        <v>0</v>
      </c>
      <c r="E87" s="67">
        <v>7</v>
      </c>
      <c r="F87" s="68">
        <v>1</v>
      </c>
      <c r="G87" s="110">
        <f>G14+G23+G37+G38+G39-G40-G50-G58-G62-G65-G74-G81-G86</f>
        <v>58782.85000000018</v>
      </c>
      <c r="H87" s="110">
        <f>H14+H23+H37+H38+H39-H40-H50-H58-H62-H65-H74-H81-H86</f>
        <v>82883.15000000052</v>
      </c>
    </row>
    <row r="88" spans="1:8" ht="12.75">
      <c r="A88" s="63"/>
      <c r="B88" s="64" t="s">
        <v>340</v>
      </c>
      <c r="C88" s="3" t="s">
        <v>611</v>
      </c>
      <c r="D88" s="66">
        <v>0</v>
      </c>
      <c r="E88" s="67">
        <v>7</v>
      </c>
      <c r="F88" s="68">
        <v>2</v>
      </c>
      <c r="G88" s="110">
        <f>G89+G90</f>
        <v>5878.28</v>
      </c>
      <c r="H88" s="110">
        <f>H89+H90</f>
        <v>8288.31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357">
        <v>5878.28</v>
      </c>
      <c r="H89" s="357">
        <v>8288.31</v>
      </c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352"/>
      <c r="H90" s="352"/>
    </row>
    <row r="91" spans="1:8" ht="13.5" thickBot="1">
      <c r="A91" s="111" t="s">
        <v>344</v>
      </c>
      <c r="B91" s="112" t="s">
        <v>345</v>
      </c>
      <c r="C91" s="113" t="s">
        <v>612</v>
      </c>
      <c r="D91" s="114">
        <v>0</v>
      </c>
      <c r="E91" s="115">
        <v>7</v>
      </c>
      <c r="F91" s="116">
        <v>5</v>
      </c>
      <c r="G91" s="117">
        <f>G87-G88</f>
        <v>52904.57000000018</v>
      </c>
      <c r="H91" s="117">
        <f>H87-H88</f>
        <v>74594.84000000052</v>
      </c>
    </row>
    <row r="92" spans="1:8" ht="12.75">
      <c r="A92" s="118" t="s">
        <v>346</v>
      </c>
      <c r="B92" s="119" t="s">
        <v>347</v>
      </c>
      <c r="C92" s="120" t="s">
        <v>348</v>
      </c>
      <c r="D92" s="48">
        <v>0</v>
      </c>
      <c r="E92" s="121">
        <v>7</v>
      </c>
      <c r="F92" s="122">
        <v>6</v>
      </c>
      <c r="G92" s="123"/>
      <c r="H92" s="123"/>
    </row>
    <row r="93" spans="1:8" ht="12.75">
      <c r="A93" s="124"/>
      <c r="B93" s="125" t="s">
        <v>349</v>
      </c>
      <c r="C93" s="126" t="s">
        <v>613</v>
      </c>
      <c r="D93" s="127">
        <v>0</v>
      </c>
      <c r="E93" s="128">
        <v>7</v>
      </c>
      <c r="F93" s="129">
        <v>7</v>
      </c>
      <c r="G93" s="130">
        <f>G91+G92</f>
        <v>52904.57000000018</v>
      </c>
      <c r="H93" s="130">
        <f>H91+H92</f>
        <v>74594.84000000052</v>
      </c>
    </row>
    <row r="94" spans="1:9" s="55" customFormat="1" ht="12.75">
      <c r="A94" s="124"/>
      <c r="B94" s="125" t="s">
        <v>350</v>
      </c>
      <c r="C94" s="126" t="s">
        <v>614</v>
      </c>
      <c r="D94" s="127">
        <v>0</v>
      </c>
      <c r="E94" s="128">
        <v>7</v>
      </c>
      <c r="F94" s="129">
        <v>8</v>
      </c>
      <c r="G94" s="131">
        <f>G95+G96+G97+G98+G99+G100</f>
        <v>0</v>
      </c>
      <c r="H94" s="131">
        <f>H95+H96+H97+H98+H99+H100</f>
        <v>0</v>
      </c>
      <c r="I94" s="54"/>
    </row>
    <row r="95" spans="1:8" ht="12.75">
      <c r="A95" s="124"/>
      <c r="B95" s="132" t="s">
        <v>6</v>
      </c>
      <c r="C95" s="133" t="s">
        <v>351</v>
      </c>
      <c r="D95" s="127">
        <v>0</v>
      </c>
      <c r="E95" s="128">
        <v>7</v>
      </c>
      <c r="F95" s="129">
        <v>9</v>
      </c>
      <c r="G95" s="130"/>
      <c r="H95" s="130"/>
    </row>
    <row r="96" spans="1:8" ht="12.75">
      <c r="A96" s="124"/>
      <c r="B96" s="134" t="s">
        <v>7</v>
      </c>
      <c r="C96" s="133" t="s">
        <v>352</v>
      </c>
      <c r="D96" s="127">
        <v>0</v>
      </c>
      <c r="E96" s="128">
        <v>8</v>
      </c>
      <c r="F96" s="129">
        <v>0</v>
      </c>
      <c r="G96" s="130"/>
      <c r="H96" s="130"/>
    </row>
    <row r="97" spans="1:8" ht="12.75">
      <c r="A97" s="124"/>
      <c r="B97" s="134" t="s">
        <v>11</v>
      </c>
      <c r="C97" s="133" t="s">
        <v>353</v>
      </c>
      <c r="D97" s="127">
        <v>0</v>
      </c>
      <c r="E97" s="128">
        <v>8</v>
      </c>
      <c r="F97" s="129">
        <v>1</v>
      </c>
      <c r="G97" s="130"/>
      <c r="H97" s="130"/>
    </row>
    <row r="98" spans="1:8" ht="12.75">
      <c r="A98" s="124"/>
      <c r="B98" s="134" t="s">
        <v>28</v>
      </c>
      <c r="C98" s="133" t="s">
        <v>354</v>
      </c>
      <c r="D98" s="127">
        <v>0</v>
      </c>
      <c r="E98" s="128">
        <v>8</v>
      </c>
      <c r="F98" s="129">
        <v>2</v>
      </c>
      <c r="G98" s="130"/>
      <c r="H98" s="130"/>
    </row>
    <row r="99" spans="1:8" ht="12.75">
      <c r="A99" s="124"/>
      <c r="B99" s="134" t="s">
        <v>52</v>
      </c>
      <c r="C99" s="133" t="s">
        <v>355</v>
      </c>
      <c r="D99" s="127">
        <v>0</v>
      </c>
      <c r="E99" s="128">
        <v>8</v>
      </c>
      <c r="F99" s="129">
        <v>3</v>
      </c>
      <c r="G99" s="130"/>
      <c r="H99" s="130"/>
    </row>
    <row r="100" spans="1:8" ht="12.75">
      <c r="A100" s="124"/>
      <c r="B100" s="135" t="s">
        <v>53</v>
      </c>
      <c r="C100" s="133" t="s">
        <v>356</v>
      </c>
      <c r="D100" s="127">
        <v>0</v>
      </c>
      <c r="E100" s="128">
        <v>8</v>
      </c>
      <c r="F100" s="129">
        <v>4</v>
      </c>
      <c r="G100" s="130"/>
      <c r="H100" s="130"/>
    </row>
    <row r="101" spans="1:9" s="55" customFormat="1" ht="12.75">
      <c r="A101" s="124"/>
      <c r="B101" s="125" t="s">
        <v>357</v>
      </c>
      <c r="C101" s="126" t="s">
        <v>358</v>
      </c>
      <c r="D101" s="127">
        <v>0</v>
      </c>
      <c r="E101" s="128">
        <v>8</v>
      </c>
      <c r="F101" s="129">
        <v>5</v>
      </c>
      <c r="G101" s="131"/>
      <c r="H101" s="131"/>
      <c r="I101" s="54"/>
    </row>
    <row r="102" spans="1:9" s="55" customFormat="1" ht="12.75">
      <c r="A102" s="124"/>
      <c r="B102" s="125" t="s">
        <v>359</v>
      </c>
      <c r="C102" s="126" t="s">
        <v>615</v>
      </c>
      <c r="D102" s="127">
        <v>0</v>
      </c>
      <c r="E102" s="128">
        <v>8</v>
      </c>
      <c r="F102" s="129">
        <v>6</v>
      </c>
      <c r="G102" s="131">
        <f>G94+G101</f>
        <v>0</v>
      </c>
      <c r="H102" s="131">
        <f>H94+H101</f>
        <v>0</v>
      </c>
      <c r="I102" s="54"/>
    </row>
    <row r="103" spans="1:9" s="55" customFormat="1" ht="13.5" thickBot="1">
      <c r="A103" s="136"/>
      <c r="B103" s="137" t="s">
        <v>360</v>
      </c>
      <c r="C103" s="138" t="s">
        <v>616</v>
      </c>
      <c r="D103" s="112">
        <v>0</v>
      </c>
      <c r="E103" s="139">
        <v>8</v>
      </c>
      <c r="F103" s="140">
        <v>7</v>
      </c>
      <c r="G103" s="141">
        <f>G93+G102</f>
        <v>52904.57000000018</v>
      </c>
      <c r="H103" s="141">
        <f>H93+H102</f>
        <v>74594.84000000052</v>
      </c>
      <c r="I103" s="54"/>
    </row>
    <row r="104" spans="5:8" ht="13.5" thickBot="1">
      <c r="E104" s="19"/>
      <c r="F104" s="19"/>
      <c r="G104" s="142"/>
      <c r="H104" s="142"/>
    </row>
    <row r="105" spans="1:8" ht="12.75">
      <c r="A105" s="143"/>
      <c r="B105" s="144"/>
      <c r="C105" s="145" t="s">
        <v>361</v>
      </c>
      <c r="D105" s="48">
        <v>0</v>
      </c>
      <c r="E105" s="121">
        <v>8</v>
      </c>
      <c r="F105" s="122">
        <v>8</v>
      </c>
      <c r="G105" s="146"/>
      <c r="H105" s="146"/>
    </row>
    <row r="106" spans="1:8" ht="12.75">
      <c r="A106" s="124"/>
      <c r="B106" s="125" t="s">
        <v>362</v>
      </c>
      <c r="C106" s="147" t="s">
        <v>363</v>
      </c>
      <c r="D106" s="127">
        <v>0</v>
      </c>
      <c r="E106" s="128">
        <v>8</v>
      </c>
      <c r="F106" s="129">
        <v>9</v>
      </c>
      <c r="G106" s="148"/>
      <c r="H106" s="148"/>
    </row>
    <row r="107" spans="1:8" ht="13.5" thickBot="1">
      <c r="A107" s="149"/>
      <c r="B107" s="150" t="s">
        <v>364</v>
      </c>
      <c r="C107" s="151" t="s">
        <v>365</v>
      </c>
      <c r="D107" s="112">
        <v>0</v>
      </c>
      <c r="E107" s="139">
        <v>9</v>
      </c>
      <c r="F107" s="140">
        <v>0</v>
      </c>
      <c r="G107" s="152"/>
      <c r="H107" s="152"/>
    </row>
    <row r="108" spans="1:8" ht="13.5" thickBot="1">
      <c r="A108" s="44"/>
      <c r="B108" s="153"/>
      <c r="C108" s="154" t="s">
        <v>366</v>
      </c>
      <c r="D108" s="46">
        <v>0</v>
      </c>
      <c r="E108" s="155">
        <v>9</v>
      </c>
      <c r="F108" s="156">
        <v>1</v>
      </c>
      <c r="G108" s="157"/>
      <c r="H108" s="157"/>
    </row>
    <row r="109" spans="2:8" ht="13.5" thickBot="1">
      <c r="B109" s="158"/>
      <c r="C109" s="159"/>
      <c r="E109" s="19"/>
      <c r="F109" s="19"/>
      <c r="G109" s="142"/>
      <c r="H109" s="142"/>
    </row>
    <row r="110" spans="1:8" ht="12.75">
      <c r="A110" s="143"/>
      <c r="B110" s="144"/>
      <c r="C110" s="145" t="s">
        <v>367</v>
      </c>
      <c r="D110" s="48">
        <v>0</v>
      </c>
      <c r="E110" s="121">
        <v>9</v>
      </c>
      <c r="F110" s="122">
        <v>2</v>
      </c>
      <c r="G110" s="146"/>
      <c r="H110" s="146"/>
    </row>
    <row r="111" spans="1:8" ht="12.75">
      <c r="A111" s="124"/>
      <c r="B111" s="125" t="s">
        <v>362</v>
      </c>
      <c r="C111" s="147" t="s">
        <v>363</v>
      </c>
      <c r="D111" s="127">
        <v>0</v>
      </c>
      <c r="E111" s="128">
        <v>9</v>
      </c>
      <c r="F111" s="129">
        <v>3</v>
      </c>
      <c r="G111" s="148"/>
      <c r="H111" s="148"/>
    </row>
    <row r="112" spans="1:8" ht="13.5" thickBot="1">
      <c r="A112" s="149"/>
      <c r="B112" s="150" t="s">
        <v>364</v>
      </c>
      <c r="C112" s="151" t="s">
        <v>365</v>
      </c>
      <c r="D112" s="112">
        <v>0</v>
      </c>
      <c r="E112" s="139">
        <v>9</v>
      </c>
      <c r="F112" s="140">
        <v>4</v>
      </c>
      <c r="G112" s="152"/>
      <c r="H112" s="152"/>
    </row>
    <row r="113" spans="1:8" ht="13.5" thickBot="1">
      <c r="A113" s="44"/>
      <c r="B113" s="153"/>
      <c r="C113" s="154" t="s">
        <v>366</v>
      </c>
      <c r="D113" s="46">
        <v>0</v>
      </c>
      <c r="E113" s="155">
        <v>9</v>
      </c>
      <c r="F113" s="156">
        <v>5</v>
      </c>
      <c r="G113" s="157"/>
      <c r="H113" s="157"/>
    </row>
    <row r="114" spans="1:8" ht="12.75">
      <c r="A114" s="160"/>
      <c r="B114" s="158"/>
      <c r="C114" s="159"/>
      <c r="D114" s="160"/>
      <c r="E114" s="25"/>
      <c r="F114" s="25"/>
      <c r="G114" s="25"/>
      <c r="H114" s="25"/>
    </row>
    <row r="115" spans="1:8" ht="12.75">
      <c r="A115" s="160"/>
      <c r="B115" s="158"/>
      <c r="C115" s="159"/>
      <c r="D115" s="160"/>
      <c r="E115" s="25"/>
      <c r="F115" s="25"/>
      <c r="G115" s="161"/>
      <c r="H115" s="161"/>
    </row>
    <row r="116" spans="1:8" ht="12.75">
      <c r="A116" s="160"/>
      <c r="B116" s="158"/>
      <c r="C116" s="159"/>
      <c r="D116" s="160"/>
      <c r="E116" s="25"/>
      <c r="F116" s="25"/>
      <c r="G116" s="25"/>
      <c r="H116" s="161"/>
    </row>
    <row r="117" spans="1:8" ht="12.75">
      <c r="A117" s="160"/>
      <c r="B117" s="158"/>
      <c r="C117" s="159"/>
      <c r="D117" s="160"/>
      <c r="E117" s="25"/>
      <c r="F117" s="25"/>
      <c r="G117" s="25"/>
      <c r="H117" s="161"/>
    </row>
    <row r="118" spans="1:8" ht="12.75">
      <c r="A118" s="160"/>
      <c r="B118" s="158"/>
      <c r="C118" s="159"/>
      <c r="D118" s="160"/>
      <c r="E118" s="25"/>
      <c r="F118" s="25"/>
      <c r="G118" s="25"/>
      <c r="H118" s="25"/>
    </row>
    <row r="119" spans="1:8" ht="12.75">
      <c r="A119" s="160"/>
      <c r="B119" s="158"/>
      <c r="C119" s="159"/>
      <c r="D119" s="160"/>
      <c r="E119" s="25"/>
      <c r="F119" s="25"/>
      <c r="G119" s="25"/>
      <c r="H119" s="25"/>
    </row>
    <row r="120" spans="1:8" ht="12.75">
      <c r="A120" s="160"/>
      <c r="B120" s="158"/>
      <c r="C120" s="159"/>
      <c r="D120" s="160"/>
      <c r="E120" s="25"/>
      <c r="F120" s="25"/>
      <c r="G120" s="25"/>
      <c r="H120" s="25"/>
    </row>
    <row r="121" spans="1:8" ht="12.75">
      <c r="A121" s="160"/>
      <c r="B121" s="158"/>
      <c r="C121" s="159"/>
      <c r="D121" s="160"/>
      <c r="E121" s="25"/>
      <c r="F121" s="25"/>
      <c r="G121" s="25"/>
      <c r="H121" s="25"/>
    </row>
    <row r="122" spans="1:8" ht="12" customHeight="1">
      <c r="A122" s="160"/>
      <c r="B122" s="158"/>
      <c r="C122" s="159"/>
      <c r="D122" s="160"/>
      <c r="E122" s="25"/>
      <c r="F122" s="25"/>
      <c r="G122" s="25"/>
      <c r="H122" s="25"/>
    </row>
    <row r="123" spans="2:9" ht="12.75">
      <c r="B123" s="158"/>
      <c r="C123" s="159"/>
      <c r="E123" s="19"/>
      <c r="F123" s="19"/>
      <c r="G123" s="19"/>
      <c r="H123" s="19"/>
      <c r="I123" s="17" t="s">
        <v>11</v>
      </c>
    </row>
    <row r="124" spans="2:8" ht="12.75">
      <c r="B124" s="158"/>
      <c r="C124" s="159"/>
      <c r="E124" s="19"/>
      <c r="F124" s="19"/>
      <c r="G124" s="19"/>
      <c r="H124" s="19"/>
    </row>
    <row r="125" spans="1:8" ht="12.75">
      <c r="A125" s="404" t="s">
        <v>368</v>
      </c>
      <c r="B125" s="404"/>
      <c r="C125" s="404"/>
      <c r="D125" s="404"/>
      <c r="E125" s="404"/>
      <c r="F125" s="404"/>
      <c r="G125" s="404"/>
      <c r="H125" s="404"/>
    </row>
    <row r="126" spans="5:8" ht="13.5" thickBot="1">
      <c r="E126" s="19"/>
      <c r="F126" s="19"/>
      <c r="G126" s="19"/>
      <c r="H126" s="19"/>
    </row>
    <row r="127" spans="1:8" ht="22.5">
      <c r="A127" s="162"/>
      <c r="B127" s="163" t="s">
        <v>215</v>
      </c>
      <c r="C127" s="164" t="s">
        <v>369</v>
      </c>
      <c r="D127" s="163">
        <v>0</v>
      </c>
      <c r="E127" s="165">
        <v>9</v>
      </c>
      <c r="F127" s="166">
        <v>6</v>
      </c>
      <c r="G127" s="325">
        <v>32415.12</v>
      </c>
      <c r="H127" s="325">
        <f>H128+H129+H130+H131+H132+H133</f>
        <v>74594.84000000052</v>
      </c>
    </row>
    <row r="128" spans="1:8" ht="12.75">
      <c r="A128" s="167" t="s">
        <v>370</v>
      </c>
      <c r="B128" s="168" t="s">
        <v>6</v>
      </c>
      <c r="C128" s="169" t="s">
        <v>371</v>
      </c>
      <c r="D128" s="168">
        <v>0</v>
      </c>
      <c r="E128" s="170">
        <v>9</v>
      </c>
      <c r="F128" s="171">
        <v>7</v>
      </c>
      <c r="G128" s="326"/>
      <c r="H128" s="326"/>
    </row>
    <row r="129" spans="1:8" ht="12.75">
      <c r="A129" s="167" t="s">
        <v>372</v>
      </c>
      <c r="B129" s="71" t="s">
        <v>7</v>
      </c>
      <c r="C129" s="169" t="s">
        <v>85</v>
      </c>
      <c r="D129" s="168">
        <v>0</v>
      </c>
      <c r="E129" s="170">
        <v>9</v>
      </c>
      <c r="F129" s="171">
        <v>8</v>
      </c>
      <c r="G129" s="326"/>
      <c r="H129" s="326"/>
    </row>
    <row r="130" spans="1:8" ht="12.75">
      <c r="A130" s="167" t="s">
        <v>373</v>
      </c>
      <c r="B130" s="168" t="s">
        <v>11</v>
      </c>
      <c r="C130" s="169" t="s">
        <v>84</v>
      </c>
      <c r="D130" s="168">
        <v>0</v>
      </c>
      <c r="E130" s="170">
        <v>9</v>
      </c>
      <c r="F130" s="171">
        <v>9</v>
      </c>
      <c r="G130" s="326"/>
      <c r="H130" s="326"/>
    </row>
    <row r="131" spans="1:8" ht="12.75">
      <c r="A131" s="167" t="s">
        <v>374</v>
      </c>
      <c r="B131" s="168" t="s">
        <v>28</v>
      </c>
      <c r="C131" s="169" t="s">
        <v>86</v>
      </c>
      <c r="D131" s="168">
        <v>1</v>
      </c>
      <c r="E131" s="170">
        <v>0</v>
      </c>
      <c r="F131" s="171">
        <v>0</v>
      </c>
      <c r="G131" s="326">
        <v>32415.12</v>
      </c>
      <c r="H131" s="326">
        <f>H103</f>
        <v>74594.84000000052</v>
      </c>
    </row>
    <row r="132" spans="1:8" ht="12.75">
      <c r="A132" s="167" t="s">
        <v>375</v>
      </c>
      <c r="B132" s="71" t="s">
        <v>52</v>
      </c>
      <c r="C132" s="169" t="s">
        <v>376</v>
      </c>
      <c r="D132" s="168">
        <v>1</v>
      </c>
      <c r="E132" s="170">
        <v>0</v>
      </c>
      <c r="F132" s="171">
        <v>1</v>
      </c>
      <c r="G132" s="326"/>
      <c r="H132" s="326"/>
    </row>
    <row r="133" spans="1:8" ht="12.75">
      <c r="A133" s="71"/>
      <c r="B133" s="168" t="s">
        <v>53</v>
      </c>
      <c r="C133" s="169" t="s">
        <v>377</v>
      </c>
      <c r="D133" s="168">
        <v>1</v>
      </c>
      <c r="E133" s="170">
        <v>0</v>
      </c>
      <c r="F133" s="171">
        <v>2</v>
      </c>
      <c r="G133" s="326"/>
      <c r="H133" s="326"/>
    </row>
    <row r="134" spans="1:8" ht="12.75">
      <c r="A134" s="172">
        <v>833</v>
      </c>
      <c r="B134" s="168" t="s">
        <v>92</v>
      </c>
      <c r="C134" s="169" t="s">
        <v>378</v>
      </c>
      <c r="D134" s="168">
        <v>1</v>
      </c>
      <c r="E134" s="170">
        <v>0</v>
      </c>
      <c r="F134" s="171">
        <v>3</v>
      </c>
      <c r="G134" s="326"/>
      <c r="H134" s="326"/>
    </row>
    <row r="135" spans="1:8" ht="12.75">
      <c r="A135" s="71"/>
      <c r="B135" s="168" t="s">
        <v>93</v>
      </c>
      <c r="C135" s="169" t="s">
        <v>379</v>
      </c>
      <c r="D135" s="168">
        <v>1</v>
      </c>
      <c r="E135" s="170">
        <v>0</v>
      </c>
      <c r="F135" s="171">
        <v>4</v>
      </c>
      <c r="G135" s="326"/>
      <c r="H135" s="326"/>
    </row>
    <row r="136" spans="1:8" ht="12.75">
      <c r="A136" s="71"/>
      <c r="B136" s="168" t="s">
        <v>6</v>
      </c>
      <c r="C136" s="169" t="s">
        <v>380</v>
      </c>
      <c r="D136" s="168">
        <v>1</v>
      </c>
      <c r="E136" s="170">
        <v>0</v>
      </c>
      <c r="F136" s="171">
        <v>5</v>
      </c>
      <c r="G136" s="326">
        <f>G14+G23+G37+G38+G39</f>
        <v>4625001.68</v>
      </c>
      <c r="H136" s="326">
        <f>H14+H23+H37+H38+H39</f>
        <v>5572587.160000001</v>
      </c>
    </row>
    <row r="137" spans="1:8" ht="13.5" thickBot="1">
      <c r="A137" s="173"/>
      <c r="B137" s="174" t="s">
        <v>7</v>
      </c>
      <c r="C137" s="175" t="s">
        <v>381</v>
      </c>
      <c r="D137" s="174">
        <v>1</v>
      </c>
      <c r="E137" s="176">
        <v>0</v>
      </c>
      <c r="F137" s="177">
        <v>6</v>
      </c>
      <c r="G137" s="327">
        <f>G40+G50+G58+G62+G65+G74+G81+G86</f>
        <v>4566218.829999999</v>
      </c>
      <c r="H137" s="327">
        <f>H40+H50+H58+H62+H65+H74+H81+H86</f>
        <v>5489704.01</v>
      </c>
    </row>
    <row r="139" ht="12.75">
      <c r="H139" s="40"/>
    </row>
    <row r="141" spans="1:9" ht="12.75">
      <c r="A141" s="11" t="s">
        <v>654</v>
      </c>
      <c r="C141" s="19"/>
      <c r="I141" s="11"/>
    </row>
    <row r="142" spans="1:9" ht="12.75">
      <c r="A142" s="178" t="s">
        <v>665</v>
      </c>
      <c r="C142" s="41"/>
      <c r="G142" s="42" t="s">
        <v>212</v>
      </c>
      <c r="H142" s="42" t="s">
        <v>213</v>
      </c>
      <c r="I142" s="11"/>
    </row>
    <row r="143" spans="3:9" ht="12.75">
      <c r="C143" s="41"/>
      <c r="I143" s="11"/>
    </row>
    <row r="144" spans="8:9" ht="12.75">
      <c r="H144" s="43"/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dataValidations count="2">
    <dataValidation type="decimal" allowBlank="1" showInputMessage="1" showErrorMessage="1" errorTitle="Microsoft Excel" error="Neočekivana vrsta podatka!&#10;Molimo unesite broj." sqref="G15:H22 G26:H30 G36:H39 G42:H44 G47:H49 G67:H69 G71:H73 G83:H83">
      <formula1>-100000000000</formula1>
      <formula2>100000000000</formula2>
    </dataValidation>
    <dataValidation type="decimal" allowBlank="1" showInputMessage="1" showErrorMessage="1" errorTitle="Microsoft Excel" error="Neočekivana vrsta podatka!&#10;Molimo unesite broj." sqref="G89:H90">
      <formula1>-100000000000000</formula1>
      <formula2>10000000000000000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85" t="s">
        <v>647</v>
      </c>
      <c r="B1" s="185"/>
      <c r="C1" s="2"/>
      <c r="D1" s="2"/>
      <c r="E1" s="186" t="s">
        <v>594</v>
      </c>
      <c r="F1" s="17"/>
    </row>
    <row r="2" spans="1:6" ht="12.75">
      <c r="A2" s="185" t="s">
        <v>648</v>
      </c>
      <c r="B2" s="185"/>
      <c r="C2" s="2"/>
      <c r="D2" s="2"/>
      <c r="E2" s="179"/>
      <c r="F2" s="17"/>
    </row>
    <row r="3" spans="1:6" ht="12.75">
      <c r="A3" s="185" t="s">
        <v>649</v>
      </c>
      <c r="B3" s="185"/>
      <c r="C3" s="2"/>
      <c r="D3" s="2"/>
      <c r="E3" s="45"/>
      <c r="F3" s="17"/>
    </row>
    <row r="4" spans="1:6" ht="12.75">
      <c r="A4" s="55" t="s">
        <v>650</v>
      </c>
      <c r="B4" s="55"/>
      <c r="C4" s="2"/>
      <c r="D4" s="2"/>
      <c r="E4" s="180"/>
      <c r="F4" s="17"/>
    </row>
    <row r="5" spans="1:6" ht="12.75">
      <c r="A5" s="55" t="s">
        <v>598</v>
      </c>
      <c r="B5" s="55"/>
      <c r="C5" s="2"/>
      <c r="D5" s="2"/>
      <c r="E5" s="45"/>
      <c r="F5" s="17"/>
    </row>
    <row r="6" spans="1:6" ht="12.75">
      <c r="A6" s="55"/>
      <c r="B6" s="2"/>
      <c r="C6" s="2"/>
      <c r="D6" s="2"/>
      <c r="E6" s="180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425" t="s">
        <v>382</v>
      </c>
      <c r="B8" s="396"/>
      <c r="C8" s="396"/>
      <c r="D8" s="396"/>
      <c r="E8" s="396"/>
      <c r="F8" s="200"/>
    </row>
    <row r="10" spans="1:6" ht="12.75">
      <c r="A10" s="426" t="s">
        <v>666</v>
      </c>
      <c r="B10" s="398"/>
      <c r="C10" s="398"/>
      <c r="D10" s="398"/>
      <c r="E10" s="398"/>
      <c r="F10" s="193"/>
    </row>
    <row r="11" ht="13.5" thickBot="1"/>
    <row r="12" spans="1:5" ht="13.5" thickBot="1">
      <c r="A12" s="427" t="s">
        <v>383</v>
      </c>
      <c r="B12" s="428"/>
      <c r="C12" s="430" t="s">
        <v>384</v>
      </c>
      <c r="D12" s="432" t="s">
        <v>385</v>
      </c>
      <c r="E12" s="433"/>
    </row>
    <row r="13" spans="1:5" ht="13.5" thickBot="1">
      <c r="A13" s="429"/>
      <c r="B13" s="420"/>
      <c r="C13" s="431"/>
      <c r="D13" s="184" t="s">
        <v>386</v>
      </c>
      <c r="E13" s="184" t="s">
        <v>387</v>
      </c>
    </row>
    <row r="14" spans="1:5" ht="13.5" thickBot="1">
      <c r="A14" s="423">
        <v>1</v>
      </c>
      <c r="B14" s="424"/>
      <c r="C14" s="201">
        <v>2</v>
      </c>
      <c r="D14" s="202">
        <v>3</v>
      </c>
      <c r="E14" s="202">
        <v>4</v>
      </c>
    </row>
    <row r="15" spans="1:5" ht="18.75" customHeight="1" thickBot="1">
      <c r="A15" s="415" t="s">
        <v>388</v>
      </c>
      <c r="B15" s="416"/>
      <c r="C15" s="203"/>
      <c r="D15" s="328"/>
      <c r="E15" s="328"/>
    </row>
    <row r="16" spans="1:6" ht="18.75" customHeight="1" thickBot="1">
      <c r="A16" s="406" t="s">
        <v>389</v>
      </c>
      <c r="B16" s="407"/>
      <c r="C16" s="204" t="s">
        <v>390</v>
      </c>
      <c r="D16" s="329">
        <v>82883</v>
      </c>
      <c r="E16" s="329">
        <v>-2243865</v>
      </c>
      <c r="F16" s="205"/>
    </row>
    <row r="17" spans="1:6" ht="15" customHeight="1">
      <c r="A17" s="417" t="s">
        <v>391</v>
      </c>
      <c r="B17" s="414"/>
      <c r="C17" s="206"/>
      <c r="D17" s="330"/>
      <c r="E17" s="330"/>
      <c r="F17" s="205"/>
    </row>
    <row r="18" spans="1:6" ht="14.25" customHeight="1">
      <c r="A18" s="409" t="s">
        <v>392</v>
      </c>
      <c r="B18" s="410"/>
      <c r="C18" s="207" t="s">
        <v>393</v>
      </c>
      <c r="D18" s="331">
        <v>54454</v>
      </c>
      <c r="E18" s="331">
        <v>120123</v>
      </c>
      <c r="F18" s="205"/>
    </row>
    <row r="19" spans="1:6" ht="14.25" customHeight="1">
      <c r="A19" s="409" t="s">
        <v>394</v>
      </c>
      <c r="B19" s="410"/>
      <c r="C19" s="207" t="s">
        <v>115</v>
      </c>
      <c r="D19" s="331">
        <v>3331</v>
      </c>
      <c r="E19" s="331">
        <v>6661</v>
      </c>
      <c r="F19" s="205"/>
    </row>
    <row r="20" spans="1:6" ht="30.75" customHeight="1">
      <c r="A20" s="421" t="s">
        <v>395</v>
      </c>
      <c r="B20" s="410"/>
      <c r="C20" s="207" t="s">
        <v>396</v>
      </c>
      <c r="D20" s="331"/>
      <c r="E20" s="331"/>
      <c r="F20" s="205"/>
    </row>
    <row r="21" spans="1:6" ht="15" customHeight="1">
      <c r="A21" s="421" t="s">
        <v>397</v>
      </c>
      <c r="B21" s="410"/>
      <c r="C21" s="207" t="s">
        <v>398</v>
      </c>
      <c r="D21" s="331"/>
      <c r="E21" s="331"/>
      <c r="F21" s="205"/>
    </row>
    <row r="22" spans="1:6" ht="15" customHeight="1">
      <c r="A22" s="421" t="s">
        <v>399</v>
      </c>
      <c r="B22" s="410"/>
      <c r="C22" s="207" t="s">
        <v>400</v>
      </c>
      <c r="D22" s="331">
        <v>153863</v>
      </c>
      <c r="E22" s="331">
        <v>301904</v>
      </c>
      <c r="F22" s="205"/>
    </row>
    <row r="23" spans="1:6" ht="15" customHeight="1">
      <c r="A23" s="421" t="s">
        <v>401</v>
      </c>
      <c r="B23" s="410"/>
      <c r="C23" s="207" t="s">
        <v>402</v>
      </c>
      <c r="D23" s="331"/>
      <c r="E23" s="331"/>
      <c r="F23" s="205"/>
    </row>
    <row r="24" spans="1:6" ht="12.75" customHeight="1">
      <c r="A24" s="421" t="s">
        <v>403</v>
      </c>
      <c r="B24" s="410"/>
      <c r="C24" s="207" t="s">
        <v>404</v>
      </c>
      <c r="D24" s="331"/>
      <c r="E24" s="331"/>
      <c r="F24" s="205"/>
    </row>
    <row r="25" spans="1:6" ht="13.5" customHeight="1" thickBot="1">
      <c r="A25" s="422" t="s">
        <v>405</v>
      </c>
      <c r="B25" s="412"/>
      <c r="C25" s="208" t="s">
        <v>406</v>
      </c>
      <c r="D25" s="332">
        <v>-5014</v>
      </c>
      <c r="E25" s="332">
        <v>-253598</v>
      </c>
      <c r="F25" s="205"/>
    </row>
    <row r="26" spans="1:6" ht="19.5" customHeight="1" thickBot="1">
      <c r="A26" s="408" t="s">
        <v>407</v>
      </c>
      <c r="B26" s="407"/>
      <c r="C26" s="204" t="s">
        <v>408</v>
      </c>
      <c r="D26" s="329">
        <f>SUM(D18:D25)</f>
        <v>206634</v>
      </c>
      <c r="E26" s="329">
        <f>SUM(E18:E25)</f>
        <v>175090</v>
      </c>
      <c r="F26" s="205"/>
    </row>
    <row r="27" spans="1:6" ht="15" customHeight="1">
      <c r="A27" s="413" t="s">
        <v>409</v>
      </c>
      <c r="B27" s="414"/>
      <c r="C27" s="206" t="s">
        <v>410</v>
      </c>
      <c r="D27" s="330"/>
      <c r="E27" s="330"/>
      <c r="F27" s="205"/>
    </row>
    <row r="28" spans="1:6" ht="30" customHeight="1">
      <c r="A28" s="421" t="s">
        <v>411</v>
      </c>
      <c r="B28" s="410"/>
      <c r="C28" s="207" t="s">
        <v>116</v>
      </c>
      <c r="D28" s="331"/>
      <c r="E28" s="331"/>
      <c r="F28" s="205"/>
    </row>
    <row r="29" spans="1:6" ht="16.5" customHeight="1">
      <c r="A29" s="421" t="s">
        <v>412</v>
      </c>
      <c r="B29" s="410"/>
      <c r="C29" s="207" t="s">
        <v>413</v>
      </c>
      <c r="D29" s="331">
        <v>-1506014</v>
      </c>
      <c r="E29" s="331">
        <v>-363084</v>
      </c>
      <c r="F29" s="205"/>
    </row>
    <row r="30" spans="1:6" ht="29.25" customHeight="1">
      <c r="A30" s="421" t="s">
        <v>414</v>
      </c>
      <c r="B30" s="410"/>
      <c r="C30" s="207" t="s">
        <v>415</v>
      </c>
      <c r="D30" s="331"/>
      <c r="E30" s="331"/>
      <c r="F30" s="205"/>
    </row>
    <row r="31" spans="1:6" ht="27.75" customHeight="1">
      <c r="A31" s="421" t="s">
        <v>416</v>
      </c>
      <c r="B31" s="410"/>
      <c r="C31" s="207" t="s">
        <v>417</v>
      </c>
      <c r="D31" s="331"/>
      <c r="E31" s="331"/>
      <c r="F31" s="205"/>
    </row>
    <row r="32" spans="1:6" ht="17.25" customHeight="1">
      <c r="A32" s="421" t="s">
        <v>418</v>
      </c>
      <c r="B32" s="410"/>
      <c r="C32" s="207" t="s">
        <v>419</v>
      </c>
      <c r="D32" s="331">
        <v>-12993</v>
      </c>
      <c r="E32" s="331">
        <v>-137735</v>
      </c>
      <c r="F32" s="205"/>
    </row>
    <row r="33" spans="1:6" ht="15" customHeight="1">
      <c r="A33" s="421" t="s">
        <v>420</v>
      </c>
      <c r="B33" s="410"/>
      <c r="C33" s="207" t="s">
        <v>421</v>
      </c>
      <c r="D33" s="331"/>
      <c r="E33" s="331"/>
      <c r="F33" s="205"/>
    </row>
    <row r="34" spans="1:6" ht="15" customHeight="1">
      <c r="A34" s="421" t="s">
        <v>422</v>
      </c>
      <c r="B34" s="410"/>
      <c r="C34" s="207" t="s">
        <v>423</v>
      </c>
      <c r="D34" s="331">
        <v>318956</v>
      </c>
      <c r="E34" s="331">
        <v>62306</v>
      </c>
      <c r="F34" s="205"/>
    </row>
    <row r="35" spans="1:6" ht="15" customHeight="1">
      <c r="A35" s="421" t="s">
        <v>424</v>
      </c>
      <c r="B35" s="410"/>
      <c r="C35" s="207" t="s">
        <v>425</v>
      </c>
      <c r="D35" s="331">
        <v>714680</v>
      </c>
      <c r="E35" s="331">
        <v>2594</v>
      </c>
      <c r="F35" s="205"/>
    </row>
    <row r="36" spans="1:6" ht="30" customHeight="1">
      <c r="A36" s="421" t="s">
        <v>426</v>
      </c>
      <c r="B36" s="410"/>
      <c r="C36" s="207" t="s">
        <v>427</v>
      </c>
      <c r="D36" s="331">
        <v>244</v>
      </c>
      <c r="E36" s="331">
        <v>884266</v>
      </c>
      <c r="F36" s="205"/>
    </row>
    <row r="37" spans="1:6" ht="15" customHeight="1">
      <c r="A37" s="421" t="s">
        <v>428</v>
      </c>
      <c r="B37" s="410"/>
      <c r="C37" s="207" t="s">
        <v>429</v>
      </c>
      <c r="D37" s="331">
        <v>-487288</v>
      </c>
      <c r="E37" s="331">
        <v>2272414</v>
      </c>
      <c r="F37" s="205"/>
    </row>
    <row r="38" spans="1:6" ht="30" customHeight="1">
      <c r="A38" s="421" t="s">
        <v>430</v>
      </c>
      <c r="B38" s="410"/>
      <c r="C38" s="207" t="s">
        <v>431</v>
      </c>
      <c r="D38" s="331"/>
      <c r="E38" s="331"/>
      <c r="F38" s="205"/>
    </row>
    <row r="39" spans="1:6" ht="15" customHeight="1">
      <c r="A39" s="421" t="s">
        <v>432</v>
      </c>
      <c r="B39" s="410"/>
      <c r="C39" s="207" t="s">
        <v>433</v>
      </c>
      <c r="D39" s="331"/>
      <c r="E39" s="331"/>
      <c r="F39" s="205"/>
    </row>
    <row r="40" spans="1:6" ht="30.75" customHeight="1">
      <c r="A40" s="421" t="s">
        <v>434</v>
      </c>
      <c r="B40" s="410"/>
      <c r="C40" s="207" t="s">
        <v>435</v>
      </c>
      <c r="D40" s="331"/>
      <c r="E40" s="331"/>
      <c r="F40" s="205"/>
    </row>
    <row r="41" spans="1:6" ht="16.5" customHeight="1">
      <c r="A41" s="421" t="s">
        <v>436</v>
      </c>
      <c r="B41" s="410"/>
      <c r="C41" s="207" t="s">
        <v>437</v>
      </c>
      <c r="D41" s="331"/>
      <c r="E41" s="331"/>
      <c r="F41" s="205"/>
    </row>
    <row r="42" spans="1:6" ht="16.5" customHeight="1">
      <c r="A42" s="421" t="s">
        <v>438</v>
      </c>
      <c r="B42" s="410"/>
      <c r="C42" s="207" t="s">
        <v>439</v>
      </c>
      <c r="D42" s="331">
        <v>-161647</v>
      </c>
      <c r="E42" s="331">
        <v>143193</v>
      </c>
      <c r="F42" s="205"/>
    </row>
    <row r="43" spans="1:6" ht="25.5" customHeight="1">
      <c r="A43" s="421" t="s">
        <v>440</v>
      </c>
      <c r="B43" s="410"/>
      <c r="C43" s="207" t="s">
        <v>441</v>
      </c>
      <c r="D43" s="331">
        <v>44473</v>
      </c>
      <c r="E43" s="331"/>
      <c r="F43" s="205"/>
    </row>
    <row r="44" spans="1:6" ht="16.5" customHeight="1" thickBot="1">
      <c r="A44" s="422" t="s">
        <v>442</v>
      </c>
      <c r="B44" s="412"/>
      <c r="C44" s="208" t="s">
        <v>443</v>
      </c>
      <c r="D44" s="332">
        <v>8288</v>
      </c>
      <c r="E44" s="332">
        <v>0</v>
      </c>
      <c r="F44" s="205"/>
    </row>
    <row r="45" spans="1:6" ht="16.5" customHeight="1" thickBot="1">
      <c r="A45" s="408" t="s">
        <v>444</v>
      </c>
      <c r="B45" s="407"/>
      <c r="C45" s="204" t="s">
        <v>445</v>
      </c>
      <c r="D45" s="329">
        <f>SUM(D27:D44)</f>
        <v>-1081301</v>
      </c>
      <c r="E45" s="329">
        <f>SUM(E27:E44)</f>
        <v>2863954</v>
      </c>
      <c r="F45" s="205"/>
    </row>
    <row r="46" spans="1:6" ht="16.5" customHeight="1" thickBot="1">
      <c r="A46" s="408" t="s">
        <v>446</v>
      </c>
      <c r="B46" s="407"/>
      <c r="C46" s="204" t="s">
        <v>447</v>
      </c>
      <c r="D46" s="329">
        <f>D16+D26+D45</f>
        <v>-791784</v>
      </c>
      <c r="E46" s="329">
        <f>E16+E26+E45</f>
        <v>795179</v>
      </c>
      <c r="F46" s="205"/>
    </row>
    <row r="47" spans="1:6" ht="16.5" customHeight="1" thickBot="1">
      <c r="A47" s="415" t="s">
        <v>448</v>
      </c>
      <c r="B47" s="416"/>
      <c r="C47" s="203"/>
      <c r="D47" s="328"/>
      <c r="E47" s="328"/>
      <c r="F47" s="205"/>
    </row>
    <row r="48" spans="1:6" ht="16.5" customHeight="1" thickBot="1">
      <c r="A48" s="408" t="s">
        <v>449</v>
      </c>
      <c r="B48" s="407"/>
      <c r="C48" s="204" t="s">
        <v>450</v>
      </c>
      <c r="D48" s="329">
        <f>D49+D50+D51+D52+D53+D54+D55</f>
        <v>102200</v>
      </c>
      <c r="E48" s="329">
        <f>E49+E50+E51+E52+E53+E54+E55</f>
        <v>0</v>
      </c>
      <c r="F48" s="205"/>
    </row>
    <row r="49" spans="1:6" ht="15" customHeight="1">
      <c r="A49" s="413" t="s">
        <v>451</v>
      </c>
      <c r="B49" s="414"/>
      <c r="C49" s="206" t="s">
        <v>452</v>
      </c>
      <c r="D49" s="330"/>
      <c r="E49" s="330"/>
      <c r="F49" s="205"/>
    </row>
    <row r="50" spans="1:6" ht="15" customHeight="1">
      <c r="A50" s="421" t="s">
        <v>453</v>
      </c>
      <c r="B50" s="410"/>
      <c r="C50" s="207" t="s">
        <v>117</v>
      </c>
      <c r="D50" s="331"/>
      <c r="E50" s="331"/>
      <c r="F50" s="205"/>
    </row>
    <row r="51" spans="1:6" ht="31.5" customHeight="1">
      <c r="A51" s="421" t="s">
        <v>454</v>
      </c>
      <c r="B51" s="410"/>
      <c r="C51" s="207" t="s">
        <v>455</v>
      </c>
      <c r="D51" s="331"/>
      <c r="E51" s="331"/>
      <c r="F51" s="205"/>
    </row>
    <row r="52" spans="1:6" ht="15.75" customHeight="1">
      <c r="A52" s="421" t="s">
        <v>456</v>
      </c>
      <c r="B52" s="410"/>
      <c r="C52" s="207" t="s">
        <v>457</v>
      </c>
      <c r="D52" s="331"/>
      <c r="E52" s="331"/>
      <c r="F52" s="205"/>
    </row>
    <row r="53" spans="1:6" ht="15.75" customHeight="1">
      <c r="A53" s="421" t="s">
        <v>458</v>
      </c>
      <c r="B53" s="410"/>
      <c r="C53" s="207" t="s">
        <v>459</v>
      </c>
      <c r="D53" s="331"/>
      <c r="E53" s="331"/>
      <c r="F53" s="205"/>
    </row>
    <row r="54" spans="1:6" ht="16.5" customHeight="1">
      <c r="A54" s="409" t="s">
        <v>460</v>
      </c>
      <c r="B54" s="410"/>
      <c r="C54" s="207" t="s">
        <v>461</v>
      </c>
      <c r="D54" s="331"/>
      <c r="E54" s="331"/>
      <c r="F54" s="205"/>
    </row>
    <row r="55" spans="1:6" ht="15.75" customHeight="1" thickBot="1">
      <c r="A55" s="419" t="s">
        <v>462</v>
      </c>
      <c r="B55" s="420"/>
      <c r="C55" s="209" t="s">
        <v>463</v>
      </c>
      <c r="D55" s="333">
        <v>102200</v>
      </c>
      <c r="E55" s="333"/>
      <c r="F55" s="205"/>
    </row>
    <row r="56" spans="1:6" ht="21" customHeight="1" thickBot="1">
      <c r="A56" s="406" t="s">
        <v>464</v>
      </c>
      <c r="B56" s="407"/>
      <c r="C56" s="204" t="s">
        <v>465</v>
      </c>
      <c r="D56" s="329">
        <f>D57+D58+D59+D60+D61+D62+D63</f>
        <v>12830</v>
      </c>
      <c r="E56" s="329">
        <f>E57+E58+E59+E60+E61+E62+E63</f>
        <v>138165</v>
      </c>
      <c r="F56" s="205"/>
    </row>
    <row r="57" spans="1:6" ht="15" customHeight="1">
      <c r="A57" s="417" t="s">
        <v>466</v>
      </c>
      <c r="B57" s="414"/>
      <c r="C57" s="206" t="s">
        <v>467</v>
      </c>
      <c r="D57" s="330">
        <v>12830</v>
      </c>
      <c r="E57" s="330">
        <v>19867</v>
      </c>
      <c r="F57" s="205"/>
    </row>
    <row r="58" spans="1:6" ht="15" customHeight="1">
      <c r="A58" s="409" t="s">
        <v>468</v>
      </c>
      <c r="B58" s="410"/>
      <c r="C58" s="207" t="s">
        <v>159</v>
      </c>
      <c r="D58" s="331"/>
      <c r="E58" s="331"/>
      <c r="F58" s="205"/>
    </row>
    <row r="59" spans="1:6" ht="31.5" customHeight="1">
      <c r="A59" s="409" t="s">
        <v>469</v>
      </c>
      <c r="B59" s="410"/>
      <c r="C59" s="207" t="s">
        <v>470</v>
      </c>
      <c r="D59" s="331"/>
      <c r="E59" s="331"/>
      <c r="F59" s="205"/>
    </row>
    <row r="60" spans="1:6" ht="15" customHeight="1">
      <c r="A60" s="409" t="s">
        <v>471</v>
      </c>
      <c r="B60" s="410"/>
      <c r="C60" s="207" t="s">
        <v>472</v>
      </c>
      <c r="D60" s="331"/>
      <c r="E60" s="331"/>
      <c r="F60" s="205"/>
    </row>
    <row r="61" spans="1:6" ht="15" customHeight="1">
      <c r="A61" s="409" t="s">
        <v>473</v>
      </c>
      <c r="B61" s="410"/>
      <c r="C61" s="207" t="s">
        <v>474</v>
      </c>
      <c r="D61" s="331"/>
      <c r="E61" s="331"/>
      <c r="F61" s="205"/>
    </row>
    <row r="62" spans="1:6" ht="15" customHeight="1">
      <c r="A62" s="409" t="s">
        <v>475</v>
      </c>
      <c r="B62" s="410"/>
      <c r="C62" s="207" t="s">
        <v>476</v>
      </c>
      <c r="D62" s="331"/>
      <c r="E62" s="331">
        <v>118298</v>
      </c>
      <c r="F62" s="205"/>
    </row>
    <row r="63" spans="1:6" ht="29.25" customHeight="1" thickBot="1">
      <c r="A63" s="411" t="s">
        <v>477</v>
      </c>
      <c r="B63" s="412"/>
      <c r="C63" s="208" t="s">
        <v>478</v>
      </c>
      <c r="D63" s="332"/>
      <c r="E63" s="332"/>
      <c r="F63" s="205"/>
    </row>
    <row r="64" spans="1:6" ht="15" customHeight="1" thickBot="1">
      <c r="A64" s="406" t="s">
        <v>479</v>
      </c>
      <c r="B64" s="407"/>
      <c r="C64" s="204" t="s">
        <v>480</v>
      </c>
      <c r="D64" s="329"/>
      <c r="E64" s="329"/>
      <c r="F64" s="205"/>
    </row>
    <row r="65" spans="1:6" ht="15" customHeight="1" thickBot="1">
      <c r="A65" s="406" t="s">
        <v>481</v>
      </c>
      <c r="B65" s="407"/>
      <c r="C65" s="204" t="s">
        <v>482</v>
      </c>
      <c r="D65" s="329">
        <f>D56-D48</f>
        <v>-89370</v>
      </c>
      <c r="E65" s="329">
        <f>E56-E48</f>
        <v>138165</v>
      </c>
      <c r="F65" s="205"/>
    </row>
    <row r="66" spans="1:6" ht="15" customHeight="1" thickBot="1">
      <c r="A66" s="415" t="s">
        <v>483</v>
      </c>
      <c r="B66" s="416"/>
      <c r="C66" s="203"/>
      <c r="D66" s="328"/>
      <c r="E66" s="328"/>
      <c r="F66" s="205"/>
    </row>
    <row r="67" spans="1:6" ht="15" customHeight="1" thickBot="1">
      <c r="A67" s="406" t="s">
        <v>484</v>
      </c>
      <c r="B67" s="407"/>
      <c r="C67" s="204" t="s">
        <v>485</v>
      </c>
      <c r="D67" s="329">
        <f>D68+D69+D70</f>
        <v>0</v>
      </c>
      <c r="E67" s="329">
        <f>E68+E69+E70</f>
        <v>69210</v>
      </c>
      <c r="F67" s="205"/>
    </row>
    <row r="68" spans="1:6" ht="15" customHeight="1">
      <c r="A68" s="417" t="s">
        <v>486</v>
      </c>
      <c r="B68" s="418"/>
      <c r="C68" s="206" t="s">
        <v>487</v>
      </c>
      <c r="D68" s="330"/>
      <c r="E68" s="330"/>
      <c r="F68" s="205"/>
    </row>
    <row r="69" spans="1:6" ht="15" customHeight="1">
      <c r="A69" s="409" t="s">
        <v>488</v>
      </c>
      <c r="B69" s="410"/>
      <c r="C69" s="207" t="s">
        <v>162</v>
      </c>
      <c r="D69" s="331"/>
      <c r="E69" s="331">
        <v>69210</v>
      </c>
      <c r="F69" s="205"/>
    </row>
    <row r="70" spans="1:6" ht="15" customHeight="1" thickBot="1">
      <c r="A70" s="411" t="s">
        <v>489</v>
      </c>
      <c r="B70" s="412"/>
      <c r="C70" s="208" t="s">
        <v>163</v>
      </c>
      <c r="D70" s="332"/>
      <c r="E70" s="332"/>
      <c r="F70" s="205"/>
    </row>
    <row r="71" spans="1:6" ht="15" customHeight="1" thickBot="1">
      <c r="A71" s="406" t="s">
        <v>490</v>
      </c>
      <c r="B71" s="407"/>
      <c r="C71" s="204" t="s">
        <v>491</v>
      </c>
      <c r="D71" s="329">
        <f>D72+D73+D74+D75</f>
        <v>1600000</v>
      </c>
      <c r="E71" s="329">
        <f>E72+E73+E74+E75</f>
        <v>0</v>
      </c>
      <c r="F71" s="205"/>
    </row>
    <row r="72" spans="1:6" ht="15" customHeight="1">
      <c r="A72" s="413" t="s">
        <v>492</v>
      </c>
      <c r="B72" s="414"/>
      <c r="C72" s="206" t="s">
        <v>493</v>
      </c>
      <c r="D72" s="330"/>
      <c r="E72" s="330"/>
      <c r="F72" s="205"/>
    </row>
    <row r="73" spans="1:6" ht="15" customHeight="1">
      <c r="A73" s="409" t="s">
        <v>494</v>
      </c>
      <c r="B73" s="410"/>
      <c r="C73" s="207" t="s">
        <v>495</v>
      </c>
      <c r="D73" s="331"/>
      <c r="E73" s="331"/>
      <c r="F73" s="205"/>
    </row>
    <row r="74" spans="1:6" ht="15" customHeight="1">
      <c r="A74" s="409" t="s">
        <v>496</v>
      </c>
      <c r="B74" s="410"/>
      <c r="C74" s="207" t="s">
        <v>497</v>
      </c>
      <c r="D74" s="331"/>
      <c r="E74" s="331"/>
      <c r="F74" s="205"/>
    </row>
    <row r="75" spans="1:6" ht="15" customHeight="1" thickBot="1">
      <c r="A75" s="411" t="s">
        <v>498</v>
      </c>
      <c r="B75" s="412"/>
      <c r="C75" s="208" t="s">
        <v>499</v>
      </c>
      <c r="D75" s="332">
        <v>1600000</v>
      </c>
      <c r="E75" s="332"/>
      <c r="F75" s="205"/>
    </row>
    <row r="76" spans="1:6" ht="15" customHeight="1" thickBot="1">
      <c r="A76" s="406" t="s">
        <v>500</v>
      </c>
      <c r="B76" s="407"/>
      <c r="C76" s="204" t="s">
        <v>501</v>
      </c>
      <c r="D76" s="329">
        <f>D67-D71</f>
        <v>-1600000</v>
      </c>
      <c r="E76" s="329">
        <f>E67-E71</f>
        <v>69210</v>
      </c>
      <c r="F76" s="205"/>
    </row>
    <row r="77" spans="1:6" ht="15" customHeight="1" thickBot="1">
      <c r="A77" s="406" t="s">
        <v>502</v>
      </c>
      <c r="B77" s="407"/>
      <c r="C77" s="204" t="s">
        <v>164</v>
      </c>
      <c r="D77" s="329"/>
      <c r="E77" s="329"/>
      <c r="F77" s="205"/>
    </row>
    <row r="78" spans="1:6" ht="15" customHeight="1" thickBot="1">
      <c r="A78" s="406" t="s">
        <v>503</v>
      </c>
      <c r="B78" s="407"/>
      <c r="C78" s="204" t="s">
        <v>504</v>
      </c>
      <c r="D78" s="329">
        <v>0</v>
      </c>
      <c r="E78" s="329">
        <f>E46+E64+E76</f>
        <v>864389</v>
      </c>
      <c r="F78" s="205"/>
    </row>
    <row r="79" spans="1:6" ht="15" customHeight="1" thickBot="1">
      <c r="A79" s="406" t="s">
        <v>505</v>
      </c>
      <c r="B79" s="407"/>
      <c r="C79" s="204" t="s">
        <v>166</v>
      </c>
      <c r="D79" s="329">
        <v>718845</v>
      </c>
      <c r="E79" s="329">
        <f>E65</f>
        <v>138165</v>
      </c>
      <c r="F79" s="205"/>
    </row>
    <row r="80" spans="1:6" ht="15" customHeight="1" thickBot="1">
      <c r="A80" s="406" t="s">
        <v>506</v>
      </c>
      <c r="B80" s="407"/>
      <c r="C80" s="204" t="s">
        <v>167</v>
      </c>
      <c r="D80" s="329">
        <v>0</v>
      </c>
      <c r="E80" s="329">
        <f>E78-E79</f>
        <v>726224</v>
      </c>
      <c r="F80" s="205"/>
    </row>
    <row r="81" spans="1:6" ht="15" customHeight="1" thickBot="1">
      <c r="A81" s="406" t="s">
        <v>507</v>
      </c>
      <c r="B81" s="407"/>
      <c r="C81" s="204" t="s">
        <v>508</v>
      </c>
      <c r="D81" s="329">
        <v>718845</v>
      </c>
      <c r="E81" s="329"/>
      <c r="F81" s="205"/>
    </row>
    <row r="82" spans="1:6" ht="15" customHeight="1" thickBot="1">
      <c r="A82" s="406" t="s">
        <v>509</v>
      </c>
      <c r="B82" s="407"/>
      <c r="C82" s="204" t="s">
        <v>510</v>
      </c>
      <c r="D82" s="329">
        <v>1817050</v>
      </c>
      <c r="E82" s="329">
        <v>1090826</v>
      </c>
      <c r="F82" s="205"/>
    </row>
    <row r="83" spans="1:6" ht="30" customHeight="1" thickBot="1">
      <c r="A83" s="406" t="s">
        <v>511</v>
      </c>
      <c r="B83" s="407"/>
      <c r="C83" s="204" t="s">
        <v>512</v>
      </c>
      <c r="D83" s="329"/>
      <c r="E83" s="329"/>
      <c r="F83" s="205"/>
    </row>
    <row r="84" spans="1:6" ht="25.5" customHeight="1" thickBot="1">
      <c r="A84" s="406" t="s">
        <v>513</v>
      </c>
      <c r="B84" s="407"/>
      <c r="C84" s="204" t="s">
        <v>514</v>
      </c>
      <c r="D84" s="329"/>
      <c r="E84" s="329"/>
      <c r="F84" s="205"/>
    </row>
    <row r="85" spans="1:6" ht="31.5" customHeight="1" thickBot="1">
      <c r="A85" s="408" t="s">
        <v>515</v>
      </c>
      <c r="B85" s="407"/>
      <c r="C85" s="204" t="s">
        <v>510</v>
      </c>
      <c r="D85" s="329">
        <f>D82+D80-D81+D83-D84</f>
        <v>1098205</v>
      </c>
      <c r="E85" s="329">
        <f>E82+E80-E81+E83-E84</f>
        <v>1817050</v>
      </c>
      <c r="F85" s="205"/>
    </row>
    <row r="86" spans="2:7" ht="24" customHeight="1">
      <c r="B86" s="42"/>
      <c r="D86" s="40"/>
      <c r="E86" s="40"/>
      <c r="G86" s="205"/>
    </row>
    <row r="87" spans="1:5" ht="12.75">
      <c r="A87" s="11" t="s">
        <v>655</v>
      </c>
      <c r="B87" s="210"/>
      <c r="C87" s="211" t="s">
        <v>212</v>
      </c>
      <c r="D87" s="405" t="s">
        <v>516</v>
      </c>
      <c r="E87" s="405"/>
    </row>
    <row r="88" spans="1:2" ht="12.75">
      <c r="A88" s="11" t="s">
        <v>667</v>
      </c>
      <c r="B88" s="210"/>
    </row>
    <row r="89" spans="4:6" ht="12.75" customHeight="1">
      <c r="D89" s="405" t="s">
        <v>517</v>
      </c>
      <c r="E89" s="405"/>
      <c r="F89" s="40"/>
    </row>
    <row r="91" ht="12.75">
      <c r="D91" s="40"/>
    </row>
    <row r="92" ht="12.75">
      <c r="D92" s="40"/>
    </row>
    <row r="93" ht="12.75">
      <c r="D93" s="40"/>
    </row>
  </sheetData>
  <sheetProtection/>
  <mergeCells count="79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87:E87"/>
    <mergeCell ref="D89:E89"/>
    <mergeCell ref="A82:B82"/>
    <mergeCell ref="A83:B83"/>
    <mergeCell ref="A84:B84"/>
    <mergeCell ref="A85:B8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="70" zoomScaleNormal="70" zoomScalePageLayoutView="0" workbookViewId="0" topLeftCell="A2">
      <selection activeCell="U32" sqref="U32:W32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7" width="9.140625" style="11" customWidth="1"/>
    <col min="8" max="8" width="8.57421875" style="11" customWidth="1"/>
    <col min="9" max="10" width="9.140625" style="11" customWidth="1"/>
    <col min="11" max="11" width="14.140625" style="11" customWidth="1"/>
    <col min="12" max="13" width="9.140625" style="11" customWidth="1"/>
    <col min="14" max="14" width="5.57421875" style="11" customWidth="1"/>
    <col min="15" max="32" width="7.28125" style="11" customWidth="1"/>
    <col min="33" max="16384" width="9.140625" style="11" customWidth="1"/>
  </cols>
  <sheetData>
    <row r="1" spans="1:13" ht="12.75">
      <c r="A1" s="185" t="s">
        <v>647</v>
      </c>
      <c r="B1" s="180"/>
      <c r="C1" s="2"/>
      <c r="D1" s="2"/>
      <c r="E1" s="186"/>
      <c r="M1" s="186" t="s">
        <v>595</v>
      </c>
    </row>
    <row r="2" spans="1:5" ht="12.75">
      <c r="A2" s="185" t="s">
        <v>648</v>
      </c>
      <c r="B2" s="180"/>
      <c r="C2" s="2"/>
      <c r="D2" s="2"/>
      <c r="E2" s="179"/>
    </row>
    <row r="3" spans="1:5" ht="12.75">
      <c r="A3" s="185" t="s">
        <v>671</v>
      </c>
      <c r="B3" s="181"/>
      <c r="C3" s="2"/>
      <c r="D3" s="2"/>
      <c r="E3" s="45"/>
    </row>
    <row r="4" spans="1:14" ht="12.75">
      <c r="A4" s="55" t="s">
        <v>650</v>
      </c>
      <c r="B4" s="45"/>
      <c r="C4" s="2"/>
      <c r="D4" s="2"/>
      <c r="E4" s="180"/>
      <c r="K4" s="160"/>
      <c r="L4" s="160"/>
      <c r="M4" s="160"/>
      <c r="N4" s="160"/>
    </row>
    <row r="5" spans="1:14" ht="15.75">
      <c r="A5" s="55" t="s">
        <v>598</v>
      </c>
      <c r="B5" s="180"/>
      <c r="C5" s="2"/>
      <c r="D5" s="2"/>
      <c r="E5" s="45"/>
      <c r="K5" s="471"/>
      <c r="L5" s="471"/>
      <c r="M5" s="471"/>
      <c r="N5" s="471"/>
    </row>
    <row r="6" spans="1:14" ht="15.75">
      <c r="A6" s="55"/>
      <c r="B6" s="180"/>
      <c r="C6" s="2"/>
      <c r="D6" s="2"/>
      <c r="E6" s="45"/>
      <c r="K6" s="191"/>
      <c r="L6" s="191"/>
      <c r="M6" s="191"/>
      <c r="N6" s="191"/>
    </row>
    <row r="7" spans="1:52" ht="18">
      <c r="A7" s="425" t="s">
        <v>599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</row>
    <row r="8" spans="1:18" ht="15.75" customHeight="1">
      <c r="A8" s="473" t="s">
        <v>668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</row>
    <row r="9" spans="1:14" s="97" customFormat="1" ht="12.75">
      <c r="A9" s="55"/>
      <c r="B9" s="2"/>
      <c r="C9" s="2"/>
      <c r="D9" s="2"/>
      <c r="E9" s="180"/>
      <c r="K9" s="472"/>
      <c r="L9" s="472"/>
      <c r="M9" s="472"/>
      <c r="N9" s="472"/>
    </row>
    <row r="10" ht="12.75">
      <c r="AF10" s="11" t="s">
        <v>518</v>
      </c>
    </row>
    <row r="11" spans="1:32" ht="12.75" customHeight="1">
      <c r="A11" s="457" t="s">
        <v>519</v>
      </c>
      <c r="B11" s="458"/>
      <c r="C11" s="458"/>
      <c r="D11" s="458"/>
      <c r="E11" s="458"/>
      <c r="F11" s="458"/>
      <c r="G11" s="458"/>
      <c r="H11" s="459"/>
      <c r="I11" s="469" t="s">
        <v>520</v>
      </c>
      <c r="J11" s="466" t="s">
        <v>600</v>
      </c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8"/>
      <c r="AA11" s="451" t="s">
        <v>521</v>
      </c>
      <c r="AB11" s="452"/>
      <c r="AC11" s="453"/>
      <c r="AD11" s="457" t="s">
        <v>522</v>
      </c>
      <c r="AE11" s="458"/>
      <c r="AF11" s="459"/>
    </row>
    <row r="12" spans="1:32" ht="58.5" customHeight="1">
      <c r="A12" s="460"/>
      <c r="B12" s="461"/>
      <c r="C12" s="461"/>
      <c r="D12" s="461"/>
      <c r="E12" s="461"/>
      <c r="F12" s="461"/>
      <c r="G12" s="461"/>
      <c r="H12" s="462"/>
      <c r="I12" s="470"/>
      <c r="J12" s="463" t="s">
        <v>523</v>
      </c>
      <c r="K12" s="464"/>
      <c r="L12" s="463" t="s">
        <v>524</v>
      </c>
      <c r="M12" s="465"/>
      <c r="N12" s="464"/>
      <c r="O12" s="463" t="s">
        <v>525</v>
      </c>
      <c r="P12" s="465"/>
      <c r="Q12" s="464"/>
      <c r="R12" s="463" t="s">
        <v>526</v>
      </c>
      <c r="S12" s="465"/>
      <c r="T12" s="464"/>
      <c r="U12" s="463" t="s">
        <v>527</v>
      </c>
      <c r="V12" s="465"/>
      <c r="W12" s="464"/>
      <c r="X12" s="463" t="s">
        <v>528</v>
      </c>
      <c r="Y12" s="465"/>
      <c r="Z12" s="464"/>
      <c r="AA12" s="454"/>
      <c r="AB12" s="455"/>
      <c r="AC12" s="456"/>
      <c r="AD12" s="460"/>
      <c r="AE12" s="461"/>
      <c r="AF12" s="462"/>
    </row>
    <row r="13" spans="1:32" s="195" customFormat="1" ht="12.75">
      <c r="A13" s="446">
        <v>1</v>
      </c>
      <c r="B13" s="447"/>
      <c r="C13" s="447"/>
      <c r="D13" s="447"/>
      <c r="E13" s="447"/>
      <c r="F13" s="447"/>
      <c r="G13" s="447"/>
      <c r="H13" s="448"/>
      <c r="I13" s="194">
        <v>2</v>
      </c>
      <c r="J13" s="449">
        <v>3</v>
      </c>
      <c r="K13" s="450"/>
      <c r="L13" s="446">
        <v>4</v>
      </c>
      <c r="M13" s="447"/>
      <c r="N13" s="448"/>
      <c r="O13" s="446">
        <v>5</v>
      </c>
      <c r="P13" s="447"/>
      <c r="Q13" s="448"/>
      <c r="R13" s="446">
        <v>6</v>
      </c>
      <c r="S13" s="447"/>
      <c r="T13" s="448"/>
      <c r="U13" s="446">
        <v>7</v>
      </c>
      <c r="V13" s="447"/>
      <c r="W13" s="448"/>
      <c r="X13" s="446">
        <v>8</v>
      </c>
      <c r="Y13" s="447"/>
      <c r="Z13" s="448"/>
      <c r="AA13" s="446">
        <v>9</v>
      </c>
      <c r="AB13" s="447"/>
      <c r="AC13" s="448"/>
      <c r="AD13" s="446">
        <v>10</v>
      </c>
      <c r="AE13" s="447"/>
      <c r="AF13" s="448"/>
    </row>
    <row r="14" spans="1:32" s="197" customFormat="1" ht="18.75" customHeight="1">
      <c r="A14" s="437" t="s">
        <v>670</v>
      </c>
      <c r="B14" s="438"/>
      <c r="C14" s="438"/>
      <c r="D14" s="438"/>
      <c r="E14" s="438"/>
      <c r="F14" s="438"/>
      <c r="G14" s="438"/>
      <c r="H14" s="439"/>
      <c r="I14" s="196">
        <v>901</v>
      </c>
      <c r="J14" s="440">
        <v>5000000</v>
      </c>
      <c r="K14" s="441"/>
      <c r="L14" s="440">
        <v>0</v>
      </c>
      <c r="M14" s="442"/>
      <c r="N14" s="441"/>
      <c r="O14" s="434">
        <v>0</v>
      </c>
      <c r="P14" s="435"/>
      <c r="Q14" s="436"/>
      <c r="R14" s="434">
        <v>1554621</v>
      </c>
      <c r="S14" s="435"/>
      <c r="T14" s="436"/>
      <c r="U14" s="434">
        <v>30018</v>
      </c>
      <c r="V14" s="435"/>
      <c r="W14" s="436"/>
      <c r="X14" s="434">
        <f>U14+R14+O14+L14+J14</f>
        <v>6584639</v>
      </c>
      <c r="Y14" s="435"/>
      <c r="Z14" s="436"/>
      <c r="AA14" s="434">
        <v>0</v>
      </c>
      <c r="AB14" s="435"/>
      <c r="AC14" s="436"/>
      <c r="AD14" s="434">
        <f>X14+AA14</f>
        <v>6584639</v>
      </c>
      <c r="AE14" s="435"/>
      <c r="AF14" s="436"/>
    </row>
    <row r="15" spans="1:32" s="199" customFormat="1" ht="18.75" customHeight="1">
      <c r="A15" s="443" t="s">
        <v>529</v>
      </c>
      <c r="B15" s="444"/>
      <c r="C15" s="444"/>
      <c r="D15" s="444"/>
      <c r="E15" s="444"/>
      <c r="F15" s="444"/>
      <c r="G15" s="444"/>
      <c r="H15" s="445"/>
      <c r="I15" s="198">
        <v>902</v>
      </c>
      <c r="J15" s="440">
        <v>0</v>
      </c>
      <c r="K15" s="441"/>
      <c r="L15" s="440">
        <v>0</v>
      </c>
      <c r="M15" s="442"/>
      <c r="N15" s="441"/>
      <c r="O15" s="434">
        <v>0</v>
      </c>
      <c r="P15" s="435"/>
      <c r="Q15" s="436"/>
      <c r="R15" s="434">
        <v>0</v>
      </c>
      <c r="S15" s="435"/>
      <c r="T15" s="436"/>
      <c r="U15" s="434">
        <v>0</v>
      </c>
      <c r="V15" s="435"/>
      <c r="W15" s="436"/>
      <c r="X15" s="434">
        <f aca="true" t="shared" si="0" ref="X15:X36">U15+R15+O15+L15+J15</f>
        <v>0</v>
      </c>
      <c r="Y15" s="435"/>
      <c r="Z15" s="436"/>
      <c r="AA15" s="434">
        <v>0</v>
      </c>
      <c r="AB15" s="435"/>
      <c r="AC15" s="436"/>
      <c r="AD15" s="434">
        <f aca="true" t="shared" si="1" ref="AD15:AD36">X15+AA15</f>
        <v>0</v>
      </c>
      <c r="AE15" s="435"/>
      <c r="AF15" s="436"/>
    </row>
    <row r="16" spans="1:32" s="199" customFormat="1" ht="18.75" customHeight="1">
      <c r="A16" s="443" t="s">
        <v>530</v>
      </c>
      <c r="B16" s="444"/>
      <c r="C16" s="444"/>
      <c r="D16" s="444"/>
      <c r="E16" s="444"/>
      <c r="F16" s="444"/>
      <c r="G16" s="444"/>
      <c r="H16" s="445"/>
      <c r="I16" s="198">
        <v>903</v>
      </c>
      <c r="J16" s="440">
        <v>0</v>
      </c>
      <c r="K16" s="441"/>
      <c r="L16" s="440">
        <v>0</v>
      </c>
      <c r="M16" s="442"/>
      <c r="N16" s="441"/>
      <c r="O16" s="434">
        <v>0</v>
      </c>
      <c r="P16" s="435"/>
      <c r="Q16" s="436"/>
      <c r="R16" s="434">
        <v>0</v>
      </c>
      <c r="S16" s="435"/>
      <c r="T16" s="436"/>
      <c r="U16" s="434">
        <v>0</v>
      </c>
      <c r="V16" s="435"/>
      <c r="W16" s="436"/>
      <c r="X16" s="434">
        <f t="shared" si="0"/>
        <v>0</v>
      </c>
      <c r="Y16" s="435"/>
      <c r="Z16" s="436"/>
      <c r="AA16" s="434">
        <v>0</v>
      </c>
      <c r="AB16" s="435"/>
      <c r="AC16" s="436"/>
      <c r="AD16" s="434">
        <f t="shared" si="1"/>
        <v>0</v>
      </c>
      <c r="AE16" s="435"/>
      <c r="AF16" s="436"/>
    </row>
    <row r="17" spans="1:32" s="197" customFormat="1" ht="18.75" customHeight="1">
      <c r="A17" s="437" t="s">
        <v>672</v>
      </c>
      <c r="B17" s="438"/>
      <c r="C17" s="438"/>
      <c r="D17" s="438"/>
      <c r="E17" s="438"/>
      <c r="F17" s="438"/>
      <c r="G17" s="438"/>
      <c r="H17" s="439"/>
      <c r="I17" s="196">
        <v>904</v>
      </c>
      <c r="J17" s="440">
        <f>J14+J15+J16</f>
        <v>5000000</v>
      </c>
      <c r="K17" s="441"/>
      <c r="L17" s="440">
        <v>0</v>
      </c>
      <c r="M17" s="442"/>
      <c r="N17" s="441"/>
      <c r="O17" s="434">
        <v>0</v>
      </c>
      <c r="P17" s="435"/>
      <c r="Q17" s="436"/>
      <c r="R17" s="434">
        <f>R16+R15+R14</f>
        <v>1554621</v>
      </c>
      <c r="S17" s="435"/>
      <c r="T17" s="436"/>
      <c r="U17" s="434">
        <f>U16+U15+U14</f>
        <v>30018</v>
      </c>
      <c r="V17" s="435"/>
      <c r="W17" s="436"/>
      <c r="X17" s="434">
        <f t="shared" si="0"/>
        <v>6584639</v>
      </c>
      <c r="Y17" s="435"/>
      <c r="Z17" s="436"/>
      <c r="AA17" s="434">
        <v>0</v>
      </c>
      <c r="AB17" s="435"/>
      <c r="AC17" s="436"/>
      <c r="AD17" s="434">
        <f t="shared" si="1"/>
        <v>6584639</v>
      </c>
      <c r="AE17" s="435"/>
      <c r="AF17" s="436"/>
    </row>
    <row r="18" spans="1:32" s="199" customFormat="1" ht="18.75" customHeight="1">
      <c r="A18" s="443" t="s">
        <v>531</v>
      </c>
      <c r="B18" s="444"/>
      <c r="C18" s="444"/>
      <c r="D18" s="444"/>
      <c r="E18" s="444"/>
      <c r="F18" s="444"/>
      <c r="G18" s="444"/>
      <c r="H18" s="445"/>
      <c r="I18" s="198">
        <v>905</v>
      </c>
      <c r="J18" s="440">
        <v>0</v>
      </c>
      <c r="K18" s="441"/>
      <c r="L18" s="440">
        <v>0</v>
      </c>
      <c r="M18" s="442"/>
      <c r="N18" s="441"/>
      <c r="O18" s="434">
        <v>0</v>
      </c>
      <c r="P18" s="435"/>
      <c r="Q18" s="436"/>
      <c r="R18" s="434">
        <v>0</v>
      </c>
      <c r="S18" s="435"/>
      <c r="T18" s="436"/>
      <c r="U18" s="434">
        <v>0</v>
      </c>
      <c r="V18" s="435"/>
      <c r="W18" s="436"/>
      <c r="X18" s="434">
        <f t="shared" si="0"/>
        <v>0</v>
      </c>
      <c r="Y18" s="435"/>
      <c r="Z18" s="436"/>
      <c r="AA18" s="434">
        <v>0</v>
      </c>
      <c r="AB18" s="435"/>
      <c r="AC18" s="436"/>
      <c r="AD18" s="434">
        <f t="shared" si="1"/>
        <v>0</v>
      </c>
      <c r="AE18" s="435"/>
      <c r="AF18" s="436"/>
    </row>
    <row r="19" spans="1:32" s="199" customFormat="1" ht="18.75" customHeight="1">
      <c r="A19" s="443" t="s">
        <v>532</v>
      </c>
      <c r="B19" s="444"/>
      <c r="C19" s="444"/>
      <c r="D19" s="444"/>
      <c r="E19" s="444"/>
      <c r="F19" s="444"/>
      <c r="G19" s="444"/>
      <c r="H19" s="445"/>
      <c r="I19" s="198">
        <v>906</v>
      </c>
      <c r="J19" s="440">
        <v>0</v>
      </c>
      <c r="K19" s="441"/>
      <c r="L19" s="440">
        <v>0</v>
      </c>
      <c r="M19" s="442"/>
      <c r="N19" s="441"/>
      <c r="O19" s="434">
        <v>0</v>
      </c>
      <c r="P19" s="435"/>
      <c r="Q19" s="436"/>
      <c r="R19" s="434">
        <v>0</v>
      </c>
      <c r="S19" s="435"/>
      <c r="T19" s="436"/>
      <c r="U19" s="434">
        <v>0</v>
      </c>
      <c r="V19" s="435"/>
      <c r="W19" s="436"/>
      <c r="X19" s="434">
        <f t="shared" si="0"/>
        <v>0</v>
      </c>
      <c r="Y19" s="435"/>
      <c r="Z19" s="436"/>
      <c r="AA19" s="434">
        <v>0</v>
      </c>
      <c r="AB19" s="435"/>
      <c r="AC19" s="436"/>
      <c r="AD19" s="434">
        <f t="shared" si="1"/>
        <v>0</v>
      </c>
      <c r="AE19" s="435"/>
      <c r="AF19" s="436"/>
    </row>
    <row r="20" spans="1:32" s="199" customFormat="1" ht="18.75" customHeight="1">
      <c r="A20" s="443" t="s">
        <v>533</v>
      </c>
      <c r="B20" s="444"/>
      <c r="C20" s="444"/>
      <c r="D20" s="444"/>
      <c r="E20" s="444"/>
      <c r="F20" s="444"/>
      <c r="G20" s="444"/>
      <c r="H20" s="445"/>
      <c r="I20" s="198">
        <v>907</v>
      </c>
      <c r="J20" s="440">
        <v>0</v>
      </c>
      <c r="K20" s="441"/>
      <c r="L20" s="440">
        <v>0</v>
      </c>
      <c r="M20" s="442"/>
      <c r="N20" s="441"/>
      <c r="O20" s="434">
        <v>0</v>
      </c>
      <c r="P20" s="435"/>
      <c r="Q20" s="436"/>
      <c r="R20" s="434">
        <v>0</v>
      </c>
      <c r="S20" s="435"/>
      <c r="T20" s="436"/>
      <c r="U20" s="434">
        <v>0</v>
      </c>
      <c r="V20" s="435"/>
      <c r="W20" s="436"/>
      <c r="X20" s="434">
        <f t="shared" si="0"/>
        <v>0</v>
      </c>
      <c r="Y20" s="435"/>
      <c r="Z20" s="436"/>
      <c r="AA20" s="434">
        <v>0</v>
      </c>
      <c r="AB20" s="435"/>
      <c r="AC20" s="436"/>
      <c r="AD20" s="434">
        <f t="shared" si="1"/>
        <v>0</v>
      </c>
      <c r="AE20" s="435"/>
      <c r="AF20" s="436"/>
    </row>
    <row r="21" spans="1:32" s="199" customFormat="1" ht="18.75" customHeight="1">
      <c r="A21" s="443" t="s">
        <v>534</v>
      </c>
      <c r="B21" s="444"/>
      <c r="C21" s="444"/>
      <c r="D21" s="444"/>
      <c r="E21" s="444"/>
      <c r="F21" s="444"/>
      <c r="G21" s="444"/>
      <c r="H21" s="445"/>
      <c r="I21" s="198">
        <v>908</v>
      </c>
      <c r="J21" s="440">
        <v>0</v>
      </c>
      <c r="K21" s="441"/>
      <c r="L21" s="440">
        <v>0</v>
      </c>
      <c r="M21" s="442"/>
      <c r="N21" s="441"/>
      <c r="O21" s="434">
        <v>0</v>
      </c>
      <c r="P21" s="435"/>
      <c r="Q21" s="436"/>
      <c r="R21" s="434">
        <v>0</v>
      </c>
      <c r="S21" s="435"/>
      <c r="T21" s="436"/>
      <c r="U21" s="434">
        <v>0</v>
      </c>
      <c r="V21" s="435"/>
      <c r="W21" s="436"/>
      <c r="X21" s="434">
        <f t="shared" si="0"/>
        <v>0</v>
      </c>
      <c r="Y21" s="435"/>
      <c r="Z21" s="436"/>
      <c r="AA21" s="434">
        <v>0</v>
      </c>
      <c r="AB21" s="435"/>
      <c r="AC21" s="436"/>
      <c r="AD21" s="434">
        <f t="shared" si="1"/>
        <v>0</v>
      </c>
      <c r="AE21" s="435"/>
      <c r="AF21" s="436"/>
    </row>
    <row r="22" spans="1:32" s="199" customFormat="1" ht="18.75" customHeight="1">
      <c r="A22" s="443" t="s">
        <v>535</v>
      </c>
      <c r="B22" s="444"/>
      <c r="C22" s="444"/>
      <c r="D22" s="444"/>
      <c r="E22" s="444"/>
      <c r="F22" s="444"/>
      <c r="G22" s="444"/>
      <c r="H22" s="445"/>
      <c r="I22" s="198">
        <v>909</v>
      </c>
      <c r="J22" s="440">
        <v>0</v>
      </c>
      <c r="K22" s="441"/>
      <c r="L22" s="440">
        <v>0</v>
      </c>
      <c r="M22" s="442"/>
      <c r="N22" s="441"/>
      <c r="O22" s="434">
        <v>0</v>
      </c>
      <c r="P22" s="435"/>
      <c r="Q22" s="436"/>
      <c r="R22" s="434">
        <v>0</v>
      </c>
      <c r="S22" s="435"/>
      <c r="T22" s="436"/>
      <c r="U22" s="434">
        <v>-2243865</v>
      </c>
      <c r="V22" s="435"/>
      <c r="W22" s="436"/>
      <c r="X22" s="434">
        <f t="shared" si="0"/>
        <v>-2243865</v>
      </c>
      <c r="Y22" s="435"/>
      <c r="Z22" s="436"/>
      <c r="AA22" s="434">
        <v>0</v>
      </c>
      <c r="AB22" s="435"/>
      <c r="AC22" s="436"/>
      <c r="AD22" s="434">
        <f t="shared" si="1"/>
        <v>-2243865</v>
      </c>
      <c r="AE22" s="435"/>
      <c r="AF22" s="436"/>
    </row>
    <row r="23" spans="1:32" s="199" customFormat="1" ht="18.75" customHeight="1">
      <c r="A23" s="443" t="s">
        <v>536</v>
      </c>
      <c r="B23" s="444"/>
      <c r="C23" s="444"/>
      <c r="D23" s="444"/>
      <c r="E23" s="444"/>
      <c r="F23" s="444"/>
      <c r="G23" s="444"/>
      <c r="H23" s="445"/>
      <c r="I23" s="198">
        <v>910</v>
      </c>
      <c r="J23" s="440">
        <v>0</v>
      </c>
      <c r="K23" s="441"/>
      <c r="L23" s="440">
        <v>0</v>
      </c>
      <c r="M23" s="442"/>
      <c r="N23" s="441"/>
      <c r="O23" s="434">
        <v>0</v>
      </c>
      <c r="P23" s="435"/>
      <c r="Q23" s="436"/>
      <c r="R23" s="434">
        <v>0</v>
      </c>
      <c r="S23" s="435"/>
      <c r="T23" s="436"/>
      <c r="U23" s="434">
        <v>0</v>
      </c>
      <c r="V23" s="435"/>
      <c r="W23" s="436"/>
      <c r="X23" s="434">
        <f t="shared" si="0"/>
        <v>0</v>
      </c>
      <c r="Y23" s="435"/>
      <c r="Z23" s="436"/>
      <c r="AA23" s="434">
        <v>0</v>
      </c>
      <c r="AB23" s="435"/>
      <c r="AC23" s="436"/>
      <c r="AD23" s="434">
        <f t="shared" si="1"/>
        <v>0</v>
      </c>
      <c r="AE23" s="435"/>
      <c r="AF23" s="436"/>
    </row>
    <row r="24" spans="1:32" s="199" customFormat="1" ht="18.75" customHeight="1">
      <c r="A24" s="443" t="s">
        <v>537</v>
      </c>
      <c r="B24" s="444"/>
      <c r="C24" s="444"/>
      <c r="D24" s="444"/>
      <c r="E24" s="444"/>
      <c r="F24" s="444"/>
      <c r="G24" s="444"/>
      <c r="H24" s="445"/>
      <c r="I24" s="198">
        <v>911</v>
      </c>
      <c r="J24" s="440">
        <v>0</v>
      </c>
      <c r="K24" s="441"/>
      <c r="L24" s="440">
        <v>0</v>
      </c>
      <c r="M24" s="442"/>
      <c r="N24" s="441"/>
      <c r="O24" s="434">
        <v>0</v>
      </c>
      <c r="P24" s="435"/>
      <c r="Q24" s="436"/>
      <c r="R24" s="434">
        <v>0</v>
      </c>
      <c r="S24" s="435"/>
      <c r="T24" s="436"/>
      <c r="U24" s="434">
        <v>0</v>
      </c>
      <c r="V24" s="435"/>
      <c r="W24" s="436"/>
      <c r="X24" s="434">
        <f t="shared" si="0"/>
        <v>0</v>
      </c>
      <c r="Y24" s="435"/>
      <c r="Z24" s="436"/>
      <c r="AA24" s="434">
        <v>0</v>
      </c>
      <c r="AB24" s="435"/>
      <c r="AC24" s="436"/>
      <c r="AD24" s="434">
        <f t="shared" si="1"/>
        <v>0</v>
      </c>
      <c r="AE24" s="435"/>
      <c r="AF24" s="436"/>
    </row>
    <row r="25" spans="1:32" s="197" customFormat="1" ht="18.75" customHeight="1">
      <c r="A25" s="437" t="s">
        <v>673</v>
      </c>
      <c r="B25" s="438"/>
      <c r="C25" s="438"/>
      <c r="D25" s="438"/>
      <c r="E25" s="438"/>
      <c r="F25" s="438"/>
      <c r="G25" s="438"/>
      <c r="H25" s="439"/>
      <c r="I25" s="196">
        <v>912</v>
      </c>
      <c r="J25" s="440">
        <v>5000000</v>
      </c>
      <c r="K25" s="441"/>
      <c r="L25" s="440">
        <v>0</v>
      </c>
      <c r="M25" s="442"/>
      <c r="N25" s="441"/>
      <c r="O25" s="434">
        <v>0</v>
      </c>
      <c r="P25" s="435"/>
      <c r="Q25" s="436"/>
      <c r="R25" s="434">
        <f>R24+R23+R22+R21+R20+R18+R17</f>
        <v>1554621</v>
      </c>
      <c r="S25" s="435"/>
      <c r="T25" s="436"/>
      <c r="U25" s="434">
        <f>U24+U23+U22+U21+U20+U19+U18+U17</f>
        <v>-2213847</v>
      </c>
      <c r="V25" s="435"/>
      <c r="W25" s="436"/>
      <c r="X25" s="434">
        <f t="shared" si="0"/>
        <v>4340774</v>
      </c>
      <c r="Y25" s="435"/>
      <c r="Z25" s="436"/>
      <c r="AA25" s="434">
        <v>0</v>
      </c>
      <c r="AB25" s="435"/>
      <c r="AC25" s="436"/>
      <c r="AD25" s="434">
        <f t="shared" si="1"/>
        <v>4340774</v>
      </c>
      <c r="AE25" s="435"/>
      <c r="AF25" s="436"/>
    </row>
    <row r="26" spans="1:32" s="199" customFormat="1" ht="18.75" customHeight="1">
      <c r="A26" s="443" t="s">
        <v>538</v>
      </c>
      <c r="B26" s="444"/>
      <c r="C26" s="444"/>
      <c r="D26" s="444"/>
      <c r="E26" s="444"/>
      <c r="F26" s="444"/>
      <c r="G26" s="444"/>
      <c r="H26" s="445"/>
      <c r="I26" s="198">
        <v>913</v>
      </c>
      <c r="J26" s="440">
        <v>0</v>
      </c>
      <c r="K26" s="441"/>
      <c r="L26" s="440">
        <v>0</v>
      </c>
      <c r="M26" s="442"/>
      <c r="N26" s="441"/>
      <c r="O26" s="434">
        <v>0</v>
      </c>
      <c r="P26" s="435"/>
      <c r="Q26" s="436"/>
      <c r="R26" s="434">
        <v>0</v>
      </c>
      <c r="S26" s="435"/>
      <c r="T26" s="436"/>
      <c r="U26" s="434">
        <v>0</v>
      </c>
      <c r="V26" s="435"/>
      <c r="W26" s="436"/>
      <c r="X26" s="434">
        <f t="shared" si="0"/>
        <v>0</v>
      </c>
      <c r="Y26" s="435"/>
      <c r="Z26" s="436"/>
      <c r="AA26" s="434">
        <v>0</v>
      </c>
      <c r="AB26" s="435"/>
      <c r="AC26" s="436"/>
      <c r="AD26" s="434">
        <f t="shared" si="1"/>
        <v>0</v>
      </c>
      <c r="AE26" s="435"/>
      <c r="AF26" s="436"/>
    </row>
    <row r="27" spans="1:32" s="199" customFormat="1" ht="18.75" customHeight="1">
      <c r="A27" s="443" t="s">
        <v>539</v>
      </c>
      <c r="B27" s="444"/>
      <c r="C27" s="444"/>
      <c r="D27" s="444"/>
      <c r="E27" s="444"/>
      <c r="F27" s="444"/>
      <c r="G27" s="444"/>
      <c r="H27" s="445"/>
      <c r="I27" s="198">
        <v>914</v>
      </c>
      <c r="J27" s="440">
        <v>0</v>
      </c>
      <c r="K27" s="441"/>
      <c r="L27" s="440">
        <v>0</v>
      </c>
      <c r="M27" s="442"/>
      <c r="N27" s="441"/>
      <c r="O27" s="434">
        <v>0</v>
      </c>
      <c r="P27" s="435"/>
      <c r="Q27" s="436"/>
      <c r="R27" s="434">
        <v>0</v>
      </c>
      <c r="S27" s="435"/>
      <c r="T27" s="436"/>
      <c r="U27" s="434">
        <v>0</v>
      </c>
      <c r="V27" s="435"/>
      <c r="W27" s="436"/>
      <c r="X27" s="434">
        <f t="shared" si="0"/>
        <v>0</v>
      </c>
      <c r="Y27" s="435"/>
      <c r="Z27" s="436"/>
      <c r="AA27" s="434">
        <v>0</v>
      </c>
      <c r="AB27" s="435"/>
      <c r="AC27" s="436"/>
      <c r="AD27" s="434">
        <f t="shared" si="1"/>
        <v>0</v>
      </c>
      <c r="AE27" s="435"/>
      <c r="AF27" s="436"/>
    </row>
    <row r="28" spans="1:32" s="197" customFormat="1" ht="18.75" customHeight="1">
      <c r="A28" s="437" t="s">
        <v>674</v>
      </c>
      <c r="B28" s="438"/>
      <c r="C28" s="438"/>
      <c r="D28" s="438"/>
      <c r="E28" s="438"/>
      <c r="F28" s="438"/>
      <c r="G28" s="438"/>
      <c r="H28" s="439"/>
      <c r="I28" s="196">
        <v>915</v>
      </c>
      <c r="J28" s="440">
        <v>5000000</v>
      </c>
      <c r="K28" s="441"/>
      <c r="L28" s="440">
        <v>0</v>
      </c>
      <c r="M28" s="442"/>
      <c r="N28" s="441"/>
      <c r="O28" s="434">
        <v>0</v>
      </c>
      <c r="P28" s="435"/>
      <c r="Q28" s="436"/>
      <c r="R28" s="434">
        <f>R27+R26+R25</f>
        <v>1554621</v>
      </c>
      <c r="S28" s="435"/>
      <c r="T28" s="436"/>
      <c r="U28" s="434">
        <f>U27+U26+U25</f>
        <v>-2213847</v>
      </c>
      <c r="V28" s="435"/>
      <c r="W28" s="436"/>
      <c r="X28" s="434">
        <f t="shared" si="0"/>
        <v>4340774</v>
      </c>
      <c r="Y28" s="435"/>
      <c r="Z28" s="436"/>
      <c r="AA28" s="434">
        <v>0</v>
      </c>
      <c r="AB28" s="435"/>
      <c r="AC28" s="436"/>
      <c r="AD28" s="434">
        <f t="shared" si="1"/>
        <v>4340774</v>
      </c>
      <c r="AE28" s="435"/>
      <c r="AF28" s="436"/>
    </row>
    <row r="29" spans="1:32" s="199" customFormat="1" ht="18.75" customHeight="1">
      <c r="A29" s="443" t="s">
        <v>540</v>
      </c>
      <c r="B29" s="444"/>
      <c r="C29" s="444"/>
      <c r="D29" s="444"/>
      <c r="E29" s="444"/>
      <c r="F29" s="444"/>
      <c r="G29" s="444"/>
      <c r="H29" s="445"/>
      <c r="I29" s="198">
        <v>916</v>
      </c>
      <c r="J29" s="440">
        <v>0</v>
      </c>
      <c r="K29" s="441"/>
      <c r="L29" s="440">
        <v>0</v>
      </c>
      <c r="M29" s="442"/>
      <c r="N29" s="441"/>
      <c r="O29" s="434">
        <v>0</v>
      </c>
      <c r="P29" s="435"/>
      <c r="Q29" s="436"/>
      <c r="R29" s="434">
        <v>0</v>
      </c>
      <c r="S29" s="435"/>
      <c r="T29" s="436"/>
      <c r="U29" s="434">
        <v>0</v>
      </c>
      <c r="V29" s="435"/>
      <c r="W29" s="436"/>
      <c r="X29" s="434">
        <f t="shared" si="0"/>
        <v>0</v>
      </c>
      <c r="Y29" s="435"/>
      <c r="Z29" s="436"/>
      <c r="AA29" s="434">
        <v>0</v>
      </c>
      <c r="AB29" s="435"/>
      <c r="AC29" s="436"/>
      <c r="AD29" s="434">
        <f t="shared" si="1"/>
        <v>0</v>
      </c>
      <c r="AE29" s="435"/>
      <c r="AF29" s="436"/>
    </row>
    <row r="30" spans="1:32" s="199" customFormat="1" ht="18.75" customHeight="1">
      <c r="A30" s="443" t="s">
        <v>541</v>
      </c>
      <c r="B30" s="444"/>
      <c r="C30" s="444"/>
      <c r="D30" s="444"/>
      <c r="E30" s="444"/>
      <c r="F30" s="444"/>
      <c r="G30" s="444"/>
      <c r="H30" s="445"/>
      <c r="I30" s="198">
        <v>917</v>
      </c>
      <c r="J30" s="440">
        <v>0</v>
      </c>
      <c r="K30" s="441"/>
      <c r="L30" s="440">
        <v>0</v>
      </c>
      <c r="M30" s="442"/>
      <c r="N30" s="441"/>
      <c r="O30" s="434">
        <v>0</v>
      </c>
      <c r="P30" s="435"/>
      <c r="Q30" s="436"/>
      <c r="R30" s="434">
        <v>0</v>
      </c>
      <c r="S30" s="435"/>
      <c r="T30" s="436"/>
      <c r="U30" s="434">
        <v>0</v>
      </c>
      <c r="V30" s="435"/>
      <c r="W30" s="436"/>
      <c r="X30" s="434">
        <f t="shared" si="0"/>
        <v>0</v>
      </c>
      <c r="Y30" s="435"/>
      <c r="Z30" s="436"/>
      <c r="AA30" s="434">
        <v>0</v>
      </c>
      <c r="AB30" s="435"/>
      <c r="AC30" s="436"/>
      <c r="AD30" s="434">
        <f t="shared" si="1"/>
        <v>0</v>
      </c>
      <c r="AE30" s="435"/>
      <c r="AF30" s="436"/>
    </row>
    <row r="31" spans="1:32" s="199" customFormat="1" ht="18.75" customHeight="1">
      <c r="A31" s="443" t="s">
        <v>542</v>
      </c>
      <c r="B31" s="444"/>
      <c r="C31" s="444"/>
      <c r="D31" s="444"/>
      <c r="E31" s="444"/>
      <c r="F31" s="444"/>
      <c r="G31" s="444"/>
      <c r="H31" s="445"/>
      <c r="I31" s="198">
        <v>918</v>
      </c>
      <c r="J31" s="440">
        <v>0</v>
      </c>
      <c r="K31" s="441"/>
      <c r="L31" s="440">
        <v>0</v>
      </c>
      <c r="M31" s="442"/>
      <c r="N31" s="441"/>
      <c r="O31" s="434">
        <v>0</v>
      </c>
      <c r="P31" s="435"/>
      <c r="Q31" s="436"/>
      <c r="R31" s="434">
        <v>0</v>
      </c>
      <c r="S31" s="435"/>
      <c r="T31" s="436"/>
      <c r="U31" s="434">
        <v>0</v>
      </c>
      <c r="V31" s="435"/>
      <c r="W31" s="436"/>
      <c r="X31" s="434">
        <f t="shared" si="0"/>
        <v>0</v>
      </c>
      <c r="Y31" s="435"/>
      <c r="Z31" s="436"/>
      <c r="AA31" s="434">
        <v>0</v>
      </c>
      <c r="AB31" s="435"/>
      <c r="AC31" s="436"/>
      <c r="AD31" s="434">
        <f t="shared" si="1"/>
        <v>0</v>
      </c>
      <c r="AE31" s="435"/>
      <c r="AF31" s="436"/>
    </row>
    <row r="32" spans="1:32" s="199" customFormat="1" ht="18.75" customHeight="1">
      <c r="A32" s="443" t="s">
        <v>543</v>
      </c>
      <c r="B32" s="444"/>
      <c r="C32" s="444"/>
      <c r="D32" s="444"/>
      <c r="E32" s="444"/>
      <c r="F32" s="444"/>
      <c r="G32" s="444"/>
      <c r="H32" s="445"/>
      <c r="I32" s="198">
        <v>919</v>
      </c>
      <c r="J32" s="440">
        <v>0</v>
      </c>
      <c r="K32" s="441"/>
      <c r="L32" s="440">
        <v>0</v>
      </c>
      <c r="M32" s="442"/>
      <c r="N32" s="441"/>
      <c r="O32" s="434">
        <v>0</v>
      </c>
      <c r="P32" s="435"/>
      <c r="Q32" s="436"/>
      <c r="R32" s="434">
        <v>0</v>
      </c>
      <c r="S32" s="435"/>
      <c r="T32" s="436"/>
      <c r="U32" s="434">
        <v>74595</v>
      </c>
      <c r="V32" s="435"/>
      <c r="W32" s="436"/>
      <c r="X32" s="434">
        <f t="shared" si="0"/>
        <v>74595</v>
      </c>
      <c r="Y32" s="435"/>
      <c r="Z32" s="436"/>
      <c r="AA32" s="434">
        <v>0</v>
      </c>
      <c r="AB32" s="435"/>
      <c r="AC32" s="436"/>
      <c r="AD32" s="434">
        <f t="shared" si="1"/>
        <v>74595</v>
      </c>
      <c r="AE32" s="435"/>
      <c r="AF32" s="436"/>
    </row>
    <row r="33" spans="1:32" s="199" customFormat="1" ht="18.75" customHeight="1">
      <c r="A33" s="443" t="s">
        <v>544</v>
      </c>
      <c r="B33" s="444"/>
      <c r="C33" s="444"/>
      <c r="D33" s="444"/>
      <c r="E33" s="444"/>
      <c r="F33" s="444"/>
      <c r="G33" s="444"/>
      <c r="H33" s="445"/>
      <c r="I33" s="198">
        <v>920</v>
      </c>
      <c r="J33" s="440">
        <v>0</v>
      </c>
      <c r="K33" s="441"/>
      <c r="L33" s="440">
        <v>0</v>
      </c>
      <c r="M33" s="442"/>
      <c r="N33" s="441"/>
      <c r="O33" s="434">
        <v>0</v>
      </c>
      <c r="P33" s="435"/>
      <c r="Q33" s="436"/>
      <c r="R33" s="434">
        <v>0</v>
      </c>
      <c r="S33" s="435"/>
      <c r="T33" s="436"/>
      <c r="U33" s="434">
        <v>0</v>
      </c>
      <c r="V33" s="435"/>
      <c r="W33" s="436"/>
      <c r="X33" s="434">
        <f t="shared" si="0"/>
        <v>0</v>
      </c>
      <c r="Y33" s="435"/>
      <c r="Z33" s="436"/>
      <c r="AA33" s="434">
        <v>0</v>
      </c>
      <c r="AB33" s="435"/>
      <c r="AC33" s="436"/>
      <c r="AD33" s="434">
        <f t="shared" si="1"/>
        <v>0</v>
      </c>
      <c r="AE33" s="435"/>
      <c r="AF33" s="436"/>
    </row>
    <row r="34" spans="1:32" s="199" customFormat="1" ht="18.75" customHeight="1">
      <c r="A34" s="443" t="s">
        <v>545</v>
      </c>
      <c r="B34" s="444"/>
      <c r="C34" s="444"/>
      <c r="D34" s="444"/>
      <c r="E34" s="444"/>
      <c r="F34" s="444"/>
      <c r="G34" s="444"/>
      <c r="H34" s="445"/>
      <c r="I34" s="198">
        <v>921</v>
      </c>
      <c r="J34" s="440">
        <v>-1000000</v>
      </c>
      <c r="K34" s="441"/>
      <c r="L34" s="440">
        <v>0</v>
      </c>
      <c r="M34" s="442"/>
      <c r="N34" s="441"/>
      <c r="O34" s="434">
        <v>0</v>
      </c>
      <c r="P34" s="435"/>
      <c r="Q34" s="436"/>
      <c r="R34" s="434">
        <v>-1213847</v>
      </c>
      <c r="S34" s="435"/>
      <c r="T34" s="436"/>
      <c r="U34" s="434">
        <v>2213847</v>
      </c>
      <c r="V34" s="435"/>
      <c r="W34" s="436"/>
      <c r="X34" s="434">
        <f t="shared" si="0"/>
        <v>0</v>
      </c>
      <c r="Y34" s="435"/>
      <c r="Z34" s="436"/>
      <c r="AA34" s="434">
        <v>0</v>
      </c>
      <c r="AB34" s="435"/>
      <c r="AC34" s="436"/>
      <c r="AD34" s="434">
        <f t="shared" si="1"/>
        <v>0</v>
      </c>
      <c r="AE34" s="435"/>
      <c r="AF34" s="436"/>
    </row>
    <row r="35" spans="1:32" s="199" customFormat="1" ht="18.75" customHeight="1">
      <c r="A35" s="443" t="s">
        <v>546</v>
      </c>
      <c r="B35" s="444"/>
      <c r="C35" s="444"/>
      <c r="D35" s="444"/>
      <c r="E35" s="444"/>
      <c r="F35" s="444"/>
      <c r="G35" s="444"/>
      <c r="H35" s="445"/>
      <c r="I35" s="198">
        <v>922</v>
      </c>
      <c r="J35" s="440">
        <v>0</v>
      </c>
      <c r="K35" s="441"/>
      <c r="L35" s="440">
        <v>0</v>
      </c>
      <c r="M35" s="442"/>
      <c r="N35" s="441"/>
      <c r="O35" s="434">
        <v>0</v>
      </c>
      <c r="P35" s="435"/>
      <c r="Q35" s="436"/>
      <c r="R35" s="434">
        <v>0</v>
      </c>
      <c r="S35" s="435"/>
      <c r="T35" s="436"/>
      <c r="U35" s="434">
        <v>0</v>
      </c>
      <c r="V35" s="435"/>
      <c r="W35" s="436"/>
      <c r="X35" s="434">
        <f t="shared" si="0"/>
        <v>0</v>
      </c>
      <c r="Y35" s="435"/>
      <c r="Z35" s="436"/>
      <c r="AA35" s="434">
        <v>0</v>
      </c>
      <c r="AB35" s="435"/>
      <c r="AC35" s="436"/>
      <c r="AD35" s="434">
        <f t="shared" si="1"/>
        <v>0</v>
      </c>
      <c r="AE35" s="435"/>
      <c r="AF35" s="436"/>
    </row>
    <row r="36" spans="1:32" s="197" customFormat="1" ht="18.75" customHeight="1">
      <c r="A36" s="437" t="s">
        <v>675</v>
      </c>
      <c r="B36" s="438"/>
      <c r="C36" s="438"/>
      <c r="D36" s="438"/>
      <c r="E36" s="438"/>
      <c r="F36" s="438"/>
      <c r="G36" s="438"/>
      <c r="H36" s="439"/>
      <c r="I36" s="196">
        <v>923</v>
      </c>
      <c r="J36" s="440">
        <v>4000000</v>
      </c>
      <c r="K36" s="441"/>
      <c r="L36" s="440">
        <v>0</v>
      </c>
      <c r="M36" s="442"/>
      <c r="N36" s="441"/>
      <c r="O36" s="434">
        <v>0</v>
      </c>
      <c r="P36" s="435"/>
      <c r="Q36" s="436"/>
      <c r="R36" s="434">
        <f>R35+R34+R33+R32+R31+R30+R29+R28</f>
        <v>340774</v>
      </c>
      <c r="S36" s="435"/>
      <c r="T36" s="436"/>
      <c r="U36" s="434">
        <f>U35+U34+U33+U32+U31+U30+U29+U28</f>
        <v>74595</v>
      </c>
      <c r="V36" s="435"/>
      <c r="W36" s="436"/>
      <c r="X36" s="434">
        <f t="shared" si="0"/>
        <v>4415369</v>
      </c>
      <c r="Y36" s="435"/>
      <c r="Z36" s="436"/>
      <c r="AA36" s="434">
        <v>0</v>
      </c>
      <c r="AB36" s="435"/>
      <c r="AC36" s="436"/>
      <c r="AD36" s="434">
        <f t="shared" si="1"/>
        <v>4415369</v>
      </c>
      <c r="AE36" s="435"/>
      <c r="AF36" s="436"/>
    </row>
    <row r="38" spans="1:31" ht="12.75">
      <c r="A38" s="11" t="s">
        <v>656</v>
      </c>
      <c r="M38" s="11" t="s">
        <v>547</v>
      </c>
      <c r="AE38" s="11" t="s">
        <v>548</v>
      </c>
    </row>
    <row r="39" ht="12.75">
      <c r="A39" s="11" t="s">
        <v>669</v>
      </c>
    </row>
    <row r="59" spans="13:14" ht="12.75">
      <c r="M59" s="182"/>
      <c r="N59" s="182"/>
    </row>
  </sheetData>
  <sheetProtection/>
  <mergeCells count="231">
    <mergeCell ref="A11:H12"/>
    <mergeCell ref="I11:I12"/>
    <mergeCell ref="K5:N5"/>
    <mergeCell ref="K9:N9"/>
    <mergeCell ref="A7:R7"/>
    <mergeCell ref="A8:R8"/>
    <mergeCell ref="AA11:AC12"/>
    <mergeCell ref="AD11:AF12"/>
    <mergeCell ref="J12:K12"/>
    <mergeCell ref="L12:N12"/>
    <mergeCell ref="O12:Q12"/>
    <mergeCell ref="R12:T12"/>
    <mergeCell ref="U12:W12"/>
    <mergeCell ref="X12:Z12"/>
    <mergeCell ref="J11:Z11"/>
    <mergeCell ref="R13:T13"/>
    <mergeCell ref="U13:W13"/>
    <mergeCell ref="X13:Z13"/>
    <mergeCell ref="AA13:AC13"/>
    <mergeCell ref="A13:H13"/>
    <mergeCell ref="J13:K13"/>
    <mergeCell ref="L13:N13"/>
    <mergeCell ref="O13:Q13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5:T15"/>
    <mergeCell ref="U15:W15"/>
    <mergeCell ref="X15:Z15"/>
    <mergeCell ref="AA15:AC15"/>
    <mergeCell ref="A15:H15"/>
    <mergeCell ref="J15:K15"/>
    <mergeCell ref="L15:N15"/>
    <mergeCell ref="O15:Q15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7:T17"/>
    <mergeCell ref="U17:W17"/>
    <mergeCell ref="X17:Z17"/>
    <mergeCell ref="AA17:AC17"/>
    <mergeCell ref="A17:H17"/>
    <mergeCell ref="J17:K17"/>
    <mergeCell ref="L17:N17"/>
    <mergeCell ref="O17:Q17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9:T19"/>
    <mergeCell ref="U19:W19"/>
    <mergeCell ref="X19:Z19"/>
    <mergeCell ref="AA19:AC19"/>
    <mergeCell ref="A19:H19"/>
    <mergeCell ref="J19:K19"/>
    <mergeCell ref="L19:N19"/>
    <mergeCell ref="O19:Q19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21:T21"/>
    <mergeCell ref="U21:W21"/>
    <mergeCell ref="X21:Z21"/>
    <mergeCell ref="AA21:AC21"/>
    <mergeCell ref="A21:H21"/>
    <mergeCell ref="J21:K21"/>
    <mergeCell ref="L21:N21"/>
    <mergeCell ref="O21:Q21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3:T23"/>
    <mergeCell ref="U23:W23"/>
    <mergeCell ref="X23:Z23"/>
    <mergeCell ref="AA23:AC23"/>
    <mergeCell ref="A23:H23"/>
    <mergeCell ref="J23:K23"/>
    <mergeCell ref="L23:N23"/>
    <mergeCell ref="O23:Q23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5:T25"/>
    <mergeCell ref="U25:W25"/>
    <mergeCell ref="X25:Z25"/>
    <mergeCell ref="AA25:AC25"/>
    <mergeCell ref="A25:H25"/>
    <mergeCell ref="J25:K25"/>
    <mergeCell ref="L25:N25"/>
    <mergeCell ref="O25:Q25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7:T27"/>
    <mergeCell ref="U27:W27"/>
    <mergeCell ref="X27:Z27"/>
    <mergeCell ref="AA27:AC27"/>
    <mergeCell ref="A27:H27"/>
    <mergeCell ref="J27:K27"/>
    <mergeCell ref="L27:N27"/>
    <mergeCell ref="O27:Q27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9:T29"/>
    <mergeCell ref="U29:W29"/>
    <mergeCell ref="X29:Z29"/>
    <mergeCell ref="AA29:AC29"/>
    <mergeCell ref="A29:H29"/>
    <mergeCell ref="J29:K29"/>
    <mergeCell ref="L29:N29"/>
    <mergeCell ref="O29:Q29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31:T31"/>
    <mergeCell ref="U31:W31"/>
    <mergeCell ref="X31:Z31"/>
    <mergeCell ref="AA31:AC31"/>
    <mergeCell ref="A31:H31"/>
    <mergeCell ref="J31:K31"/>
    <mergeCell ref="L31:N31"/>
    <mergeCell ref="O31:Q31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3:T33"/>
    <mergeCell ref="U33:W33"/>
    <mergeCell ref="X33:Z33"/>
    <mergeCell ref="AA33:AC33"/>
    <mergeCell ref="A33:H33"/>
    <mergeCell ref="J33:K33"/>
    <mergeCell ref="L33:N33"/>
    <mergeCell ref="O33:Q33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5:T35"/>
    <mergeCell ref="U35:W35"/>
    <mergeCell ref="X35:Z35"/>
    <mergeCell ref="AA35:AC35"/>
    <mergeCell ref="A35:H35"/>
    <mergeCell ref="J35:K35"/>
    <mergeCell ref="L35:N35"/>
    <mergeCell ref="O35:Q35"/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67.140625" style="313" customWidth="1"/>
    <col min="2" max="2" width="51.421875" style="298" customWidth="1"/>
    <col min="3" max="16384" width="9.140625" style="298" customWidth="1"/>
  </cols>
  <sheetData>
    <row r="1" spans="1:11" ht="12.75">
      <c r="A1" s="315" t="s">
        <v>589</v>
      </c>
      <c r="B1" s="296" t="s">
        <v>588</v>
      </c>
      <c r="C1" s="297"/>
      <c r="E1" s="297"/>
      <c r="F1" s="297"/>
      <c r="G1" s="299"/>
      <c r="I1" s="300"/>
      <c r="J1" s="300"/>
      <c r="K1" s="300"/>
    </row>
    <row r="2" spans="1:11" ht="12.75">
      <c r="A2" s="474" t="s">
        <v>597</v>
      </c>
      <c r="B2" s="296" t="s">
        <v>596</v>
      </c>
      <c r="C2" s="297"/>
      <c r="E2" s="297"/>
      <c r="F2" s="297"/>
      <c r="G2" s="299"/>
      <c r="I2" s="300"/>
      <c r="J2" s="300"/>
      <c r="K2" s="300"/>
    </row>
    <row r="3" spans="1:11" ht="34.5" customHeight="1">
      <c r="A3" s="475"/>
      <c r="B3" s="296"/>
      <c r="C3" s="301"/>
      <c r="D3" s="301"/>
      <c r="E3" s="301"/>
      <c r="F3" s="301"/>
      <c r="G3" s="301"/>
      <c r="H3" s="301"/>
      <c r="I3" s="301"/>
      <c r="J3" s="301"/>
      <c r="K3" s="301"/>
    </row>
    <row r="4" spans="1:11" ht="48.75" customHeight="1">
      <c r="A4" s="317" t="s">
        <v>590</v>
      </c>
      <c r="B4" s="317" t="s">
        <v>591</v>
      </c>
      <c r="C4" s="301"/>
      <c r="D4" s="301"/>
      <c r="E4" s="301"/>
      <c r="F4" s="301"/>
      <c r="G4" s="301"/>
      <c r="H4" s="301"/>
      <c r="I4" s="301"/>
      <c r="J4" s="301"/>
      <c r="K4" s="301"/>
    </row>
    <row r="5" spans="1:2" ht="12.75">
      <c r="A5" s="318" t="s">
        <v>661</v>
      </c>
      <c r="B5" s="385" t="s">
        <v>726</v>
      </c>
    </row>
    <row r="6" spans="1:2" ht="12.75">
      <c r="A6" s="320"/>
      <c r="B6" s="336" t="s">
        <v>722</v>
      </c>
    </row>
    <row r="7" spans="1:2" ht="12.75">
      <c r="A7" s="321"/>
      <c r="B7" s="337" t="s">
        <v>727</v>
      </c>
    </row>
    <row r="8" spans="1:2" ht="12.75">
      <c r="A8" s="319"/>
      <c r="B8" s="337" t="s">
        <v>723</v>
      </c>
    </row>
    <row r="9" spans="1:2" ht="12.75">
      <c r="A9" s="322"/>
      <c r="B9" s="319"/>
    </row>
    <row r="10" spans="1:2" ht="12.75">
      <c r="A10" s="319"/>
      <c r="B10" s="319"/>
    </row>
    <row r="11" spans="1:2" ht="12.75">
      <c r="A11" s="319"/>
      <c r="B11" s="319"/>
    </row>
    <row r="12" spans="1:2" ht="12.75">
      <c r="A12" s="323"/>
      <c r="B12" s="319"/>
    </row>
    <row r="13" spans="1:2" ht="15" customHeight="1">
      <c r="A13" s="323"/>
      <c r="B13" s="319"/>
    </row>
    <row r="14" spans="1:2" ht="17.25" customHeight="1">
      <c r="A14" s="323"/>
      <c r="B14" s="319"/>
    </row>
    <row r="15" spans="1:2" ht="12.75">
      <c r="A15" s="323"/>
      <c r="B15" s="319"/>
    </row>
    <row r="16" spans="1:2" ht="12.75">
      <c r="A16" s="323"/>
      <c r="B16" s="319"/>
    </row>
    <row r="17" spans="1:2" ht="12.75">
      <c r="A17" s="323"/>
      <c r="B17" s="319"/>
    </row>
    <row r="18" spans="1:2" ht="12.75">
      <c r="A18" s="324"/>
      <c r="B18" s="319"/>
    </row>
    <row r="19" spans="1:2" ht="12.75">
      <c r="A19" s="323"/>
      <c r="B19" s="319"/>
    </row>
    <row r="20" spans="1:2" ht="12.75">
      <c r="A20" s="323"/>
      <c r="B20" s="319"/>
    </row>
    <row r="21" spans="1:2" ht="12.75">
      <c r="A21" s="323"/>
      <c r="B21" s="319"/>
    </row>
    <row r="22" spans="1:2" ht="17.25" customHeight="1">
      <c r="A22" s="318"/>
      <c r="B22" s="319"/>
    </row>
    <row r="23" spans="1:2" ht="12.75">
      <c r="A23" s="323"/>
      <c r="B23" s="319"/>
    </row>
    <row r="24" spans="1:2" ht="12.75">
      <c r="A24" s="323"/>
      <c r="B24" s="319"/>
    </row>
    <row r="25" spans="1:2" ht="12.75">
      <c r="A25" s="323"/>
      <c r="B25" s="319"/>
    </row>
    <row r="26" spans="1:2" ht="12.75">
      <c r="A26" s="323"/>
      <c r="B26" s="319"/>
    </row>
    <row r="27" spans="1:2" ht="12.75">
      <c r="A27" s="323"/>
      <c r="B27" s="319"/>
    </row>
    <row r="28" spans="1:2" ht="12.75">
      <c r="A28" s="323"/>
      <c r="B28" s="319"/>
    </row>
    <row r="30" spans="1:2" ht="12.75">
      <c r="A30" s="314" t="s">
        <v>676</v>
      </c>
      <c r="B30" s="299"/>
    </row>
    <row r="31" spans="1:2" ht="12.75">
      <c r="A31" s="315"/>
      <c r="B31" s="316"/>
    </row>
    <row r="32" ht="12.75">
      <c r="B32" s="299" t="s">
        <v>587</v>
      </c>
    </row>
    <row r="33" ht="12.75">
      <c r="B33" s="316" t="s">
        <v>659</v>
      </c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Emina</cp:lastModifiedBy>
  <cp:lastPrinted>2013-02-27T09:51:37Z</cp:lastPrinted>
  <dcterms:created xsi:type="dcterms:W3CDTF">2010-09-03T11:16:46Z</dcterms:created>
  <dcterms:modified xsi:type="dcterms:W3CDTF">2015-08-07T13:54:10Z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